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552" windowWidth="23880" windowHeight="9576"/>
  </bookViews>
  <sheets>
    <sheet name="Лист3" sheetId="3" r:id="rId1"/>
    <sheet name="Лист1" sheetId="4" r:id="rId2"/>
  </sheets>
  <definedNames>
    <definedName name="_xlnm._FilterDatabase" localSheetId="0" hidden="1">Лист3!$A$4:$AB$4</definedName>
  </definedNames>
  <calcPr calcId="145621" refMode="R1C1" fullPrecision="0"/>
</workbook>
</file>

<file path=xl/calcChain.xml><?xml version="1.0" encoding="utf-8"?>
<calcChain xmlns="http://schemas.openxmlformats.org/spreadsheetml/2006/main">
  <c r="B7" i="3" l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AC20" i="3"/>
  <c r="X20" i="3"/>
  <c r="W20" i="3"/>
  <c r="R20" i="3"/>
  <c r="Q20" i="3"/>
  <c r="L20" i="3"/>
  <c r="Z20" i="3" s="1"/>
  <c r="K20" i="3"/>
  <c r="U20" i="3" s="1"/>
  <c r="N20" i="3" s="1"/>
  <c r="V20" i="3" s="1"/>
  <c r="AC19" i="3"/>
  <c r="X19" i="3"/>
  <c r="W19" i="3"/>
  <c r="R19" i="3"/>
  <c r="Q19" i="3"/>
  <c r="L19" i="3"/>
  <c r="Z19" i="3" s="1"/>
  <c r="K19" i="3"/>
  <c r="U19" i="3" s="1"/>
  <c r="N19" i="3" s="1"/>
  <c r="V19" i="3" s="1"/>
  <c r="AC18" i="3"/>
  <c r="X18" i="3"/>
  <c r="W18" i="3"/>
  <c r="R18" i="3"/>
  <c r="Q18" i="3"/>
  <c r="L18" i="3"/>
  <c r="Y18" i="3" s="1"/>
  <c r="K18" i="3"/>
  <c r="U18" i="3" s="1"/>
  <c r="N18" i="3" s="1"/>
  <c r="V18" i="3" s="1"/>
  <c r="AC17" i="3"/>
  <c r="X17" i="3"/>
  <c r="W17" i="3"/>
  <c r="R17" i="3"/>
  <c r="Q17" i="3"/>
  <c r="L17" i="3"/>
  <c r="Z17" i="3" s="1"/>
  <c r="K17" i="3"/>
  <c r="P17" i="3" s="1"/>
  <c r="AC16" i="3"/>
  <c r="X16" i="3"/>
  <c r="W16" i="3"/>
  <c r="R16" i="3"/>
  <c r="Q16" i="3"/>
  <c r="L16" i="3"/>
  <c r="Z16" i="3" s="1"/>
  <c r="K16" i="3"/>
  <c r="U16" i="3" s="1"/>
  <c r="N16" i="3" s="1"/>
  <c r="V16" i="3" s="1"/>
  <c r="AC15" i="3"/>
  <c r="X15" i="3"/>
  <c r="W15" i="3"/>
  <c r="R15" i="3"/>
  <c r="Q15" i="3"/>
  <c r="L15" i="3"/>
  <c r="Z15" i="3" s="1"/>
  <c r="K15" i="3"/>
  <c r="U15" i="3" s="1"/>
  <c r="N15" i="3" s="1"/>
  <c r="V15" i="3" s="1"/>
  <c r="AC14" i="3"/>
  <c r="X14" i="3"/>
  <c r="W14" i="3"/>
  <c r="R14" i="3"/>
  <c r="Q14" i="3"/>
  <c r="L14" i="3"/>
  <c r="Y14" i="3" s="1"/>
  <c r="K14" i="3"/>
  <c r="U14" i="3" s="1"/>
  <c r="N14" i="3" s="1"/>
  <c r="V14" i="3" s="1"/>
  <c r="AC13" i="3"/>
  <c r="X13" i="3"/>
  <c r="W13" i="3"/>
  <c r="R13" i="3"/>
  <c r="Q13" i="3"/>
  <c r="L13" i="3"/>
  <c r="Z13" i="3" s="1"/>
  <c r="K13" i="3"/>
  <c r="P13" i="3" s="1"/>
  <c r="AC12" i="3"/>
  <c r="X12" i="3"/>
  <c r="W12" i="3"/>
  <c r="R12" i="3"/>
  <c r="Q12" i="3"/>
  <c r="L12" i="3"/>
  <c r="Z12" i="3" s="1"/>
  <c r="K12" i="3"/>
  <c r="P12" i="3" s="1"/>
  <c r="AC11" i="3"/>
  <c r="X11" i="3"/>
  <c r="W11" i="3"/>
  <c r="R11" i="3"/>
  <c r="Q11" i="3"/>
  <c r="L11" i="3"/>
  <c r="Z11" i="3" s="1"/>
  <c r="K11" i="3"/>
  <c r="P11" i="3" s="1"/>
  <c r="AC10" i="3"/>
  <c r="X10" i="3"/>
  <c r="W10" i="3"/>
  <c r="R10" i="3"/>
  <c r="Q10" i="3"/>
  <c r="L10" i="3"/>
  <c r="Y10" i="3" s="1"/>
  <c r="K10" i="3"/>
  <c r="U10" i="3" s="1"/>
  <c r="N10" i="3" s="1"/>
  <c r="V10" i="3" s="1"/>
  <c r="AC9" i="3"/>
  <c r="X9" i="3"/>
  <c r="W9" i="3"/>
  <c r="R9" i="3"/>
  <c r="Q9" i="3"/>
  <c r="L9" i="3"/>
  <c r="Z9" i="3" s="1"/>
  <c r="K9" i="3"/>
  <c r="P9" i="3" s="1"/>
  <c r="AC8" i="3"/>
  <c r="X8" i="3"/>
  <c r="W8" i="3"/>
  <c r="R8" i="3"/>
  <c r="Q8" i="3"/>
  <c r="L8" i="3"/>
  <c r="Z8" i="3" s="1"/>
  <c r="K8" i="3"/>
  <c r="U8" i="3" s="1"/>
  <c r="N8" i="3" s="1"/>
  <c r="V8" i="3" s="1"/>
  <c r="AC7" i="3"/>
  <c r="X7" i="3"/>
  <c r="W7" i="3"/>
  <c r="R7" i="3"/>
  <c r="Q7" i="3"/>
  <c r="L7" i="3"/>
  <c r="Z7" i="3" s="1"/>
  <c r="K7" i="3"/>
  <c r="P7" i="3" s="1"/>
  <c r="AC6" i="3"/>
  <c r="X6" i="3"/>
  <c r="W6" i="3"/>
  <c r="R6" i="3"/>
  <c r="Q6" i="3"/>
  <c r="L6" i="3"/>
  <c r="Y6" i="3" s="1"/>
  <c r="K6" i="3"/>
  <c r="U6" i="3" s="1"/>
  <c r="N6" i="3" s="1"/>
  <c r="V6" i="3" s="1"/>
  <c r="AC5" i="3"/>
  <c r="X5" i="3"/>
  <c r="W5" i="3"/>
  <c r="R5" i="3"/>
  <c r="Q5" i="3"/>
  <c r="L5" i="3"/>
  <c r="Z5" i="3" s="1"/>
  <c r="K5" i="3"/>
  <c r="P5" i="3" s="1"/>
  <c r="AC22" i="3"/>
  <c r="X22" i="3"/>
  <c r="W22" i="3"/>
  <c r="R22" i="3"/>
  <c r="Q22" i="3"/>
  <c r="L22" i="3"/>
  <c r="Y22" i="3" s="1"/>
  <c r="K22" i="3"/>
  <c r="U22" i="3" s="1"/>
  <c r="N22" i="3" s="1"/>
  <c r="V22" i="3" s="1"/>
  <c r="AC21" i="3"/>
  <c r="X21" i="3"/>
  <c r="W21" i="3"/>
  <c r="R21" i="3"/>
  <c r="Q21" i="3"/>
  <c r="L21" i="3"/>
  <c r="Z21" i="3" s="1"/>
  <c r="K21" i="3"/>
  <c r="P21" i="3" s="1"/>
  <c r="P20" i="3" l="1"/>
  <c r="P6" i="3"/>
  <c r="Q23" i="3"/>
  <c r="Y7" i="3"/>
  <c r="P22" i="3"/>
  <c r="P19" i="3"/>
  <c r="P18" i="3"/>
  <c r="P15" i="3"/>
  <c r="P8" i="3"/>
  <c r="U11" i="3"/>
  <c r="N11" i="3" s="1"/>
  <c r="V11" i="3" s="1"/>
  <c r="Y15" i="3"/>
  <c r="P16" i="3"/>
  <c r="Z14" i="3"/>
  <c r="Y19" i="3"/>
  <c r="U7" i="3"/>
  <c r="N7" i="3" s="1"/>
  <c r="V7" i="3" s="1"/>
  <c r="Y11" i="3"/>
  <c r="Z18" i="3"/>
  <c r="Y21" i="3"/>
  <c r="Z6" i="3"/>
  <c r="P10" i="3"/>
  <c r="U12" i="3"/>
  <c r="N12" i="3" s="1"/>
  <c r="V12" i="3" s="1"/>
  <c r="U21" i="3"/>
  <c r="N21" i="3" s="1"/>
  <c r="V21" i="3" s="1"/>
  <c r="Z10" i="3"/>
  <c r="P14" i="3"/>
  <c r="Y8" i="3"/>
  <c r="Y12" i="3"/>
  <c r="Y16" i="3"/>
  <c r="Y20" i="3"/>
  <c r="U5" i="3"/>
  <c r="N5" i="3" s="1"/>
  <c r="V5" i="3" s="1"/>
  <c r="Y5" i="3"/>
  <c r="U9" i="3"/>
  <c r="N9" i="3" s="1"/>
  <c r="V9" i="3" s="1"/>
  <c r="Y9" i="3"/>
  <c r="U13" i="3"/>
  <c r="N13" i="3" s="1"/>
  <c r="V13" i="3" s="1"/>
  <c r="Y13" i="3"/>
  <c r="U17" i="3"/>
  <c r="N17" i="3" s="1"/>
  <c r="V17" i="3" s="1"/>
  <c r="Y17" i="3"/>
  <c r="Z22" i="3"/>
  <c r="P23" i="3" l="1"/>
  <c r="L23" i="3"/>
  <c r="X23" i="3"/>
  <c r="W23" i="3"/>
  <c r="Z23" i="3" l="1"/>
  <c r="Y23" i="3"/>
  <c r="R23" i="3"/>
</calcChain>
</file>

<file path=xl/sharedStrings.xml><?xml version="1.0" encoding="utf-8"?>
<sst xmlns="http://schemas.openxmlformats.org/spreadsheetml/2006/main" count="106" uniqueCount="56">
  <si>
    <t>коэффициент вариативности</t>
  </si>
  <si>
    <t>среднее квадратичное отклонение</t>
  </si>
  <si>
    <t>Наименование товара</t>
  </si>
  <si>
    <t>Количество источников цен</t>
  </si>
  <si>
    <t>Количество закупаемого товара, работ, услуг</t>
  </si>
  <si>
    <t>количество источников цен для расчета вариации</t>
  </si>
  <si>
    <t>Наименование поставщика (справочная информация КС)</t>
  </si>
  <si>
    <t>ед. изм.</t>
  </si>
  <si>
    <t>итого цена 1
справочно</t>
  </si>
  <si>
    <t>итого цена 2
справочно</t>
  </si>
  <si>
    <t>Итого цена 3
справочно</t>
  </si>
  <si>
    <t>НМЦК расчет по методике (справочно)</t>
  </si>
  <si>
    <t xml:space="preserve">Цена № 1  </t>
  </si>
  <si>
    <t xml:space="preserve">Цена №2  </t>
  </si>
  <si>
    <t xml:space="preserve">Цена № 3  </t>
  </si>
  <si>
    <t xml:space="preserve">Минимальное значение цены  за ед. изм. </t>
  </si>
  <si>
    <t>Средняя арифметическая величина цены единицы товара (Среднерыночная)</t>
  </si>
  <si>
    <t>Код ОКПД</t>
  </si>
  <si>
    <t>%</t>
  </si>
  <si>
    <t>&lt;</t>
  </si>
  <si>
    <t xml:space="preserve">   </t>
  </si>
  <si>
    <t>24.20.13.130, 24.20.14.120, 24.42.26.113</t>
  </si>
  <si>
    <t>Итого</t>
  </si>
  <si>
    <r>
      <t xml:space="preserve">НМЦК </t>
    </r>
    <r>
      <rPr>
        <b/>
        <vertAlign val="superscript"/>
        <sz val="10"/>
        <color rgb="FF000000"/>
        <rFont val="Times New Roman"/>
        <family val="1"/>
        <charset val="204"/>
      </rPr>
      <t>ср.рын</t>
    </r>
  </si>
  <si>
    <t>Поставщик 1</t>
  </si>
  <si>
    <t>Поставщик 2</t>
  </si>
  <si>
    <t>Поставщик 3</t>
  </si>
  <si>
    <t>Коммерческое предложение, полученное на основании запроса Заказчика</t>
  </si>
  <si>
    <t xml:space="preserve"> Минимальная цена контракта</t>
  </si>
  <si>
    <t xml:space="preserve"> Обоснование начальной (максимальной) цены Контракта, заключаемого с поставщиком (подрядчиком, исполнителем), с помощью метода сопоставимых рыночных цен (анализа рынка) на основании пп.4, 5 части 1 статьи 93 Федерального закона № 44-ФЗ </t>
  </si>
  <si>
    <t>шт.</t>
  </si>
  <si>
    <t>Реле контакторное 3RH2140-1BB40</t>
  </si>
  <si>
    <t>27.33.13.140</t>
  </si>
  <si>
    <t>Варисторный ограничитель перенапряжения 3RT2916-1BB00</t>
  </si>
  <si>
    <t>27.12.10.130</t>
  </si>
  <si>
    <t>Реле контакторное 3RH2122-1BB40</t>
  </si>
  <si>
    <t>Модуль вспомогательный контактный 3RH2911-1FB22</t>
  </si>
  <si>
    <t>Механическая блокировка контактов реле 3RA2912-2H</t>
  </si>
  <si>
    <t>Блок дополнительных контактов 3RH2911-1HA31</t>
  </si>
  <si>
    <t>Реле промежуточное RXG 22 BD</t>
  </si>
  <si>
    <t>27.12.24.190</t>
  </si>
  <si>
    <t>Реле контактное RGZE1S48M</t>
  </si>
  <si>
    <t>Реле времени 7PV1512-1AP30</t>
  </si>
  <si>
    <t>27.12.24.130</t>
  </si>
  <si>
    <t>Реле времени 3RP2540-1BW30</t>
  </si>
  <si>
    <t>Реле контроля 3UG4513-1BR20</t>
  </si>
  <si>
    <t>Автоматический выключатель 3P 2A B 10kA</t>
  </si>
  <si>
    <t>27.12.22.000</t>
  </si>
  <si>
    <t>Автоматический выключатель 13197DEK</t>
  </si>
  <si>
    <t>Автоматический выключатель 13374DEK</t>
  </si>
  <si>
    <t>Лампа сигнальная зеленая EMAS D090YXY</t>
  </si>
  <si>
    <t>27.90.20.120</t>
  </si>
  <si>
    <t>Лампа сигнальная красная EMAS D060 YXK</t>
  </si>
  <si>
    <t>Лампа сигнальная зеленая EMAS S105 NY</t>
  </si>
  <si>
    <t>Лампа сигнальная красная EMAS S105 NK</t>
  </si>
  <si>
    <t>НДС 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</si>
</sst>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164" formatCode="#,##0.000"/>
    <numFmt numFmtId="165" formatCode="#,##0.00\ _₽"/>
    <numFmt numFmtId="166" formatCode="0_ ;\-0\ "/>
  </numFmts>
  <fonts count="1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165" fontId="0" fillId="0" borderId="0" xfId="0" applyNumberFormat="1" applyFill="1" applyAlignment="1">
      <alignment horizontal="center" vertical="center" wrapText="1"/>
    </xf>
    <xf numFmtId="4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1" fontId="0" fillId="0" borderId="0" xfId="0" applyNumberFormat="1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166" fontId="2" fillId="3" borderId="0" xfId="0" applyNumberFormat="1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3" fontId="15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" fontId="13" fillId="4" borderId="2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42"/>
  <sheetViews>
    <sheetView tabSelected="1" topLeftCell="B1" zoomScale="90" zoomScaleNormal="90" workbookViewId="0">
      <selection activeCell="D7" sqref="D7"/>
    </sheetView>
  </sheetViews>
  <sheetFormatPr defaultColWidth="9.109375" defaultRowHeight="14.4" x14ac:dyDescent="0.3"/>
  <cols>
    <col min="1" max="1" width="18.109375" style="9" hidden="1" customWidth="1"/>
    <col min="2" max="2" width="6.88671875" style="4" customWidth="1"/>
    <col min="3" max="3" width="29.109375" style="6" customWidth="1"/>
    <col min="4" max="4" width="10.109375" style="2" customWidth="1"/>
    <col min="5" max="5" width="14.44140625" style="2" customWidth="1"/>
    <col min="6" max="6" width="15.88671875" style="2" hidden="1" customWidth="1"/>
    <col min="7" max="7" width="13.44140625" style="2" customWidth="1"/>
    <col min="8" max="8" width="14.44140625" style="2" hidden="1" customWidth="1"/>
    <col min="9" max="9" width="13.6640625" style="2" customWidth="1"/>
    <col min="10" max="10" width="14" style="2" hidden="1" customWidth="1"/>
    <col min="11" max="11" width="15.5546875" style="2" customWidth="1"/>
    <col min="12" max="12" width="14.44140625" style="3" hidden="1" customWidth="1"/>
    <col min="13" max="13" width="14.44140625" style="3" customWidth="1"/>
    <col min="14" max="14" width="14.88671875" style="3" customWidth="1"/>
    <col min="15" max="15" width="14.44140625" style="3" customWidth="1"/>
    <col min="16" max="16" width="16.6640625" style="3" customWidth="1"/>
    <col min="17" max="17" width="21.88671875" style="3" customWidth="1"/>
    <col min="18" max="18" width="20.5546875" style="3" hidden="1" customWidth="1"/>
    <col min="19" max="19" width="18.88671875" style="2" hidden="1" customWidth="1"/>
    <col min="20" max="20" width="18.33203125" style="2" customWidth="1"/>
    <col min="21" max="21" width="20" style="2" customWidth="1"/>
    <col min="22" max="22" width="28.88671875" style="2" customWidth="1"/>
    <col min="23" max="23" width="21.88671875" style="8" customWidth="1"/>
    <col min="24" max="24" width="23.33203125" style="8" customWidth="1"/>
    <col min="25" max="25" width="16.33203125" style="8" customWidth="1"/>
    <col min="26" max="26" width="17.109375" style="8" customWidth="1"/>
    <col min="27" max="27" width="10.109375" style="4" customWidth="1"/>
    <col min="28" max="28" width="15.5546875" style="15" customWidth="1"/>
    <col min="29" max="29" width="11" style="4" customWidth="1"/>
    <col min="30" max="30" width="5.44140625" style="4" customWidth="1"/>
    <col min="31" max="16384" width="9.109375" style="4"/>
  </cols>
  <sheetData>
    <row r="1" spans="1:48" s="13" customFormat="1" ht="71.25" customHeight="1" x14ac:dyDescent="0.3">
      <c r="A1" s="9"/>
      <c r="B1" s="62" t="s">
        <v>29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W1" s="6"/>
      <c r="X1" s="2"/>
      <c r="Y1" s="2"/>
      <c r="Z1" s="2"/>
      <c r="AA1" s="2"/>
      <c r="AB1" s="2"/>
      <c r="AC1" s="2"/>
      <c r="AD1" s="2"/>
      <c r="AE1" s="2"/>
      <c r="AF1" s="12"/>
      <c r="AG1" s="12"/>
      <c r="AH1" s="12"/>
      <c r="AI1" s="12"/>
      <c r="AJ1" s="12"/>
      <c r="AK1" s="12"/>
      <c r="AL1" s="12"/>
      <c r="AM1" s="2"/>
      <c r="AN1" s="2"/>
      <c r="AO1" s="2"/>
      <c r="AP1" s="2"/>
      <c r="AQ1" s="11"/>
      <c r="AR1" s="11"/>
      <c r="AS1" s="11"/>
      <c r="AT1" s="11"/>
      <c r="AV1" s="15"/>
    </row>
    <row r="2" spans="1:48" ht="72" customHeight="1" x14ac:dyDescent="0.3">
      <c r="A2" s="22"/>
      <c r="B2" s="50"/>
      <c r="C2" s="28" t="s">
        <v>6</v>
      </c>
      <c r="D2" s="29"/>
      <c r="E2" s="30" t="s">
        <v>24</v>
      </c>
      <c r="F2" s="30"/>
      <c r="G2" s="31" t="s">
        <v>25</v>
      </c>
      <c r="H2" s="30"/>
      <c r="I2" s="30" t="s">
        <v>26</v>
      </c>
      <c r="J2" s="32"/>
      <c r="K2" s="33"/>
      <c r="L2" s="34"/>
      <c r="M2" s="34"/>
      <c r="N2" s="34"/>
      <c r="O2" s="34"/>
      <c r="P2" s="34"/>
      <c r="Q2" s="34"/>
      <c r="R2" s="24"/>
      <c r="S2" s="23"/>
      <c r="T2" s="23"/>
      <c r="U2" s="23"/>
    </row>
    <row r="3" spans="1:48" ht="101.25" customHeight="1" x14ac:dyDescent="0.3">
      <c r="A3" s="22"/>
      <c r="B3" s="50"/>
      <c r="C3" s="35"/>
      <c r="D3" s="36"/>
      <c r="E3" s="37" t="s">
        <v>27</v>
      </c>
      <c r="F3" s="38"/>
      <c r="G3" s="37" t="s">
        <v>27</v>
      </c>
      <c r="H3" s="38"/>
      <c r="I3" s="37" t="s">
        <v>27</v>
      </c>
      <c r="J3" s="39"/>
      <c r="K3" s="33"/>
      <c r="L3" s="34"/>
      <c r="M3" s="34"/>
      <c r="N3" s="34"/>
      <c r="O3" s="34"/>
      <c r="P3" s="34"/>
      <c r="Q3" s="34"/>
      <c r="R3" s="24"/>
      <c r="S3" s="23"/>
      <c r="T3" s="23"/>
      <c r="U3" s="23"/>
    </row>
    <row r="4" spans="1:48" ht="93" customHeight="1" x14ac:dyDescent="0.3">
      <c r="A4" s="22"/>
      <c r="B4" s="50"/>
      <c r="C4" s="60" t="s">
        <v>2</v>
      </c>
      <c r="D4" s="53" t="s">
        <v>7</v>
      </c>
      <c r="E4" s="57" t="s">
        <v>12</v>
      </c>
      <c r="F4" s="58" t="s">
        <v>8</v>
      </c>
      <c r="G4" s="57" t="s">
        <v>13</v>
      </c>
      <c r="H4" s="58" t="s">
        <v>9</v>
      </c>
      <c r="I4" s="57" t="s">
        <v>14</v>
      </c>
      <c r="J4" s="39" t="s">
        <v>10</v>
      </c>
      <c r="K4" s="38" t="s">
        <v>16</v>
      </c>
      <c r="L4" s="40" t="s">
        <v>15</v>
      </c>
      <c r="M4" s="54" t="s">
        <v>17</v>
      </c>
      <c r="N4" s="41" t="s">
        <v>0</v>
      </c>
      <c r="O4" s="54" t="s">
        <v>4</v>
      </c>
      <c r="P4" s="42" t="s">
        <v>23</v>
      </c>
      <c r="Q4" s="40" t="s">
        <v>28</v>
      </c>
      <c r="R4" s="26" t="s">
        <v>11</v>
      </c>
      <c r="S4" s="25" t="s">
        <v>3</v>
      </c>
      <c r="T4" s="25" t="s">
        <v>5</v>
      </c>
      <c r="U4" s="27" t="s">
        <v>1</v>
      </c>
      <c r="W4" s="8" t="s">
        <v>19</v>
      </c>
      <c r="X4" s="8" t="s">
        <v>19</v>
      </c>
      <c r="Y4" s="8" t="s">
        <v>18</v>
      </c>
      <c r="Z4" s="8" t="s">
        <v>18</v>
      </c>
      <c r="AB4" s="14"/>
    </row>
    <row r="5" spans="1:48" s="13" customFormat="1" ht="41.4" x14ac:dyDescent="0.3">
      <c r="A5" s="20" t="s">
        <v>21</v>
      </c>
      <c r="B5" s="51">
        <v>1</v>
      </c>
      <c r="C5" s="61" t="s">
        <v>31</v>
      </c>
      <c r="D5" s="43" t="s">
        <v>30</v>
      </c>
      <c r="E5" s="56">
        <v>7500</v>
      </c>
      <c r="F5" s="59"/>
      <c r="G5" s="56">
        <v>7911</v>
      </c>
      <c r="H5" s="59"/>
      <c r="I5" s="56">
        <v>8097</v>
      </c>
      <c r="J5" s="44"/>
      <c r="K5" s="45">
        <f t="shared" ref="K5:K22" si="0">AVERAGE(E5,G5,I5)</f>
        <v>7836</v>
      </c>
      <c r="L5" s="44">
        <f t="shared" ref="L5:L20" si="1">MIN(E5,G5,I5)</f>
        <v>7500</v>
      </c>
      <c r="M5" s="56" t="s">
        <v>32</v>
      </c>
      <c r="N5" s="44">
        <f t="shared" ref="N5:N22" si="2">U5/K5*100</f>
        <v>3.18</v>
      </c>
      <c r="O5" s="55">
        <v>2</v>
      </c>
      <c r="P5" s="44">
        <f t="shared" ref="P5:P20" si="3">K5*O5</f>
        <v>15672</v>
      </c>
      <c r="Q5" s="44">
        <f t="shared" ref="Q5:Q22" si="4">E5*O5</f>
        <v>15000</v>
      </c>
      <c r="R5" s="5">
        <f t="shared" ref="R5:R22" si="5">(SUM(E5,G5,I5))*O5/S5</f>
        <v>15672</v>
      </c>
      <c r="S5" s="10">
        <v>3</v>
      </c>
      <c r="T5" s="10">
        <v>3</v>
      </c>
      <c r="U5" s="10">
        <f t="shared" ref="U5:U22" si="6">SQRT(((E5-K5)*(E5-K5)+(G5-K5)*(G5-K5)+(I5-K5)*(I5-K5))/T5)</f>
        <v>249.42734413050999</v>
      </c>
      <c r="V5" s="11">
        <f t="shared" ref="V5:V22" si="7">IF(N5&gt;32.9,9999,0)</f>
        <v>0</v>
      </c>
      <c r="W5" s="11">
        <f t="shared" ref="W5:W20" si="8">IF(G5&lt;E5,99999,0)</f>
        <v>0</v>
      </c>
      <c r="X5" s="11">
        <f t="shared" ref="X5:X20" si="9">IF(I5&lt;E5,99999,0)</f>
        <v>0</v>
      </c>
      <c r="Y5" s="11">
        <f t="shared" ref="Y5:Y20" si="10">IF(G5/L5*100-100&gt;30,G5/L5*100-100,0)</f>
        <v>0</v>
      </c>
      <c r="Z5" s="11">
        <f t="shared" ref="Z5:Z20" si="11">IF(I5/L5*100-100&gt;30,I5/L5*100-100,0)</f>
        <v>0</v>
      </c>
      <c r="AB5" s="14">
        <v>2300</v>
      </c>
      <c r="AC5" s="13">
        <f t="shared" ref="AC5:AC22" si="12">IF(F5=AB5,0,99999)</f>
        <v>99999</v>
      </c>
      <c r="AD5" s="13">
        <v>403.03</v>
      </c>
    </row>
    <row r="6" spans="1:48" s="13" customFormat="1" ht="41.4" x14ac:dyDescent="0.3">
      <c r="A6" s="20" t="s">
        <v>21</v>
      </c>
      <c r="B6" s="51">
        <v>2</v>
      </c>
      <c r="C6" s="61" t="s">
        <v>33</v>
      </c>
      <c r="D6" s="43" t="s">
        <v>30</v>
      </c>
      <c r="E6" s="56">
        <v>4500</v>
      </c>
      <c r="F6" s="59"/>
      <c r="G6" s="56">
        <v>4831</v>
      </c>
      <c r="H6" s="59"/>
      <c r="I6" s="56">
        <v>5121</v>
      </c>
      <c r="J6" s="44"/>
      <c r="K6" s="45">
        <f t="shared" si="0"/>
        <v>4817.33</v>
      </c>
      <c r="L6" s="44">
        <f t="shared" si="1"/>
        <v>4500</v>
      </c>
      <c r="M6" s="56" t="s">
        <v>34</v>
      </c>
      <c r="N6" s="44">
        <f t="shared" si="2"/>
        <v>5.27</v>
      </c>
      <c r="O6" s="55">
        <v>4</v>
      </c>
      <c r="P6" s="44">
        <f t="shared" si="3"/>
        <v>19269.32</v>
      </c>
      <c r="Q6" s="44">
        <f t="shared" si="4"/>
        <v>18000</v>
      </c>
      <c r="R6" s="5">
        <f t="shared" si="5"/>
        <v>19269.330000000002</v>
      </c>
      <c r="S6" s="10">
        <v>3</v>
      </c>
      <c r="T6" s="10">
        <v>3</v>
      </c>
      <c r="U6" s="10">
        <f t="shared" si="6"/>
        <v>253.706304415164</v>
      </c>
      <c r="V6" s="11">
        <f t="shared" si="7"/>
        <v>0</v>
      </c>
      <c r="W6" s="11">
        <f t="shared" si="8"/>
        <v>0</v>
      </c>
      <c r="X6" s="11">
        <f t="shared" si="9"/>
        <v>0</v>
      </c>
      <c r="Y6" s="11">
        <f t="shared" si="10"/>
        <v>0</v>
      </c>
      <c r="Z6" s="11">
        <f t="shared" si="11"/>
        <v>0</v>
      </c>
      <c r="AB6" s="14">
        <v>2300</v>
      </c>
      <c r="AC6" s="13">
        <f t="shared" si="12"/>
        <v>99999</v>
      </c>
      <c r="AD6" s="13">
        <v>403.03</v>
      </c>
    </row>
    <row r="7" spans="1:48" s="13" customFormat="1" ht="41.4" x14ac:dyDescent="0.3">
      <c r="A7" s="20" t="s">
        <v>21</v>
      </c>
      <c r="B7" s="51">
        <f>B6+1</f>
        <v>3</v>
      </c>
      <c r="C7" s="61" t="s">
        <v>35</v>
      </c>
      <c r="D7" s="43" t="s">
        <v>30</v>
      </c>
      <c r="E7" s="56">
        <v>6500</v>
      </c>
      <c r="F7" s="59"/>
      <c r="G7" s="56">
        <v>6723</v>
      </c>
      <c r="H7" s="59"/>
      <c r="I7" s="56">
        <v>6931</v>
      </c>
      <c r="J7" s="44"/>
      <c r="K7" s="45">
        <f t="shared" si="0"/>
        <v>6718</v>
      </c>
      <c r="L7" s="44">
        <f t="shared" si="1"/>
        <v>6500</v>
      </c>
      <c r="M7" s="56" t="s">
        <v>32</v>
      </c>
      <c r="N7" s="44">
        <f t="shared" si="2"/>
        <v>2.62</v>
      </c>
      <c r="O7" s="55">
        <v>4</v>
      </c>
      <c r="P7" s="44">
        <f t="shared" si="3"/>
        <v>26872</v>
      </c>
      <c r="Q7" s="44">
        <f t="shared" si="4"/>
        <v>26000</v>
      </c>
      <c r="R7" s="5">
        <f t="shared" si="5"/>
        <v>26872</v>
      </c>
      <c r="S7" s="10">
        <v>3</v>
      </c>
      <c r="T7" s="10">
        <v>3</v>
      </c>
      <c r="U7" s="10">
        <f t="shared" si="6"/>
        <v>175.99053004825799</v>
      </c>
      <c r="V7" s="11">
        <f t="shared" si="7"/>
        <v>0</v>
      </c>
      <c r="W7" s="11">
        <f t="shared" si="8"/>
        <v>0</v>
      </c>
      <c r="X7" s="11">
        <f t="shared" si="9"/>
        <v>0</v>
      </c>
      <c r="Y7" s="11">
        <f t="shared" si="10"/>
        <v>0</v>
      </c>
      <c r="Z7" s="11">
        <f t="shared" si="11"/>
        <v>0</v>
      </c>
      <c r="AB7" s="14">
        <v>2300</v>
      </c>
      <c r="AC7" s="13">
        <f t="shared" si="12"/>
        <v>99999</v>
      </c>
      <c r="AD7" s="13">
        <v>403.03</v>
      </c>
    </row>
    <row r="8" spans="1:48" s="13" customFormat="1" ht="41.4" x14ac:dyDescent="0.3">
      <c r="A8" s="20" t="s">
        <v>21</v>
      </c>
      <c r="B8" s="51">
        <f t="shared" ref="B8:B22" si="13">B7+1</f>
        <v>4</v>
      </c>
      <c r="C8" s="61" t="s">
        <v>36</v>
      </c>
      <c r="D8" s="43" t="s">
        <v>30</v>
      </c>
      <c r="E8" s="56">
        <v>6500</v>
      </c>
      <c r="F8" s="59"/>
      <c r="G8" s="56">
        <v>6698</v>
      </c>
      <c r="H8" s="59"/>
      <c r="I8" s="56">
        <v>7036</v>
      </c>
      <c r="J8" s="44"/>
      <c r="K8" s="45">
        <f t="shared" si="0"/>
        <v>6744.67</v>
      </c>
      <c r="L8" s="44">
        <f t="shared" si="1"/>
        <v>6500</v>
      </c>
      <c r="M8" s="56" t="s">
        <v>34</v>
      </c>
      <c r="N8" s="44">
        <f t="shared" si="2"/>
        <v>3.28</v>
      </c>
      <c r="O8" s="55">
        <v>2</v>
      </c>
      <c r="P8" s="44">
        <f t="shared" si="3"/>
        <v>13489.34</v>
      </c>
      <c r="Q8" s="44">
        <f t="shared" si="4"/>
        <v>13000</v>
      </c>
      <c r="R8" s="5">
        <f t="shared" si="5"/>
        <v>13489.33</v>
      </c>
      <c r="S8" s="10">
        <v>3</v>
      </c>
      <c r="T8" s="10">
        <v>3</v>
      </c>
      <c r="U8" s="10">
        <f t="shared" si="6"/>
        <v>221.29517745912699</v>
      </c>
      <c r="V8" s="11">
        <f t="shared" si="7"/>
        <v>0</v>
      </c>
      <c r="W8" s="11">
        <f t="shared" si="8"/>
        <v>0</v>
      </c>
      <c r="X8" s="11">
        <f t="shared" si="9"/>
        <v>0</v>
      </c>
      <c r="Y8" s="11">
        <f t="shared" si="10"/>
        <v>0</v>
      </c>
      <c r="Z8" s="11">
        <f t="shared" si="11"/>
        <v>0</v>
      </c>
      <c r="AB8" s="14">
        <v>2300</v>
      </c>
      <c r="AC8" s="13">
        <f t="shared" si="12"/>
        <v>99999</v>
      </c>
      <c r="AD8" s="13">
        <v>403.03</v>
      </c>
    </row>
    <row r="9" spans="1:48" s="13" customFormat="1" ht="41.4" x14ac:dyDescent="0.3">
      <c r="A9" s="20" t="s">
        <v>21</v>
      </c>
      <c r="B9" s="51">
        <f t="shared" si="13"/>
        <v>5</v>
      </c>
      <c r="C9" s="61" t="s">
        <v>37</v>
      </c>
      <c r="D9" s="43" t="s">
        <v>30</v>
      </c>
      <c r="E9" s="56">
        <v>3500</v>
      </c>
      <c r="F9" s="59"/>
      <c r="G9" s="56">
        <v>3821</v>
      </c>
      <c r="H9" s="59"/>
      <c r="I9" s="56">
        <v>3999</v>
      </c>
      <c r="J9" s="44"/>
      <c r="K9" s="45">
        <f t="shared" si="0"/>
        <v>3773.33</v>
      </c>
      <c r="L9" s="44">
        <f t="shared" si="1"/>
        <v>3500</v>
      </c>
      <c r="M9" s="56" t="s">
        <v>32</v>
      </c>
      <c r="N9" s="44">
        <f t="shared" si="2"/>
        <v>5.47</v>
      </c>
      <c r="O9" s="55">
        <v>2</v>
      </c>
      <c r="P9" s="44">
        <f t="shared" si="3"/>
        <v>7546.66</v>
      </c>
      <c r="Q9" s="44">
        <f t="shared" si="4"/>
        <v>7000</v>
      </c>
      <c r="R9" s="5">
        <f t="shared" si="5"/>
        <v>7546.67</v>
      </c>
      <c r="S9" s="10">
        <v>3</v>
      </c>
      <c r="T9" s="10">
        <v>3</v>
      </c>
      <c r="U9" s="10">
        <f t="shared" si="6"/>
        <v>206.485404407511</v>
      </c>
      <c r="V9" s="11">
        <f t="shared" si="7"/>
        <v>0</v>
      </c>
      <c r="W9" s="11">
        <f t="shared" si="8"/>
        <v>0</v>
      </c>
      <c r="X9" s="11">
        <f t="shared" si="9"/>
        <v>0</v>
      </c>
      <c r="Y9" s="11">
        <f t="shared" si="10"/>
        <v>0</v>
      </c>
      <c r="Z9" s="11">
        <f t="shared" si="11"/>
        <v>0</v>
      </c>
      <c r="AB9" s="14">
        <v>2300</v>
      </c>
      <c r="AC9" s="13">
        <f t="shared" si="12"/>
        <v>99999</v>
      </c>
      <c r="AD9" s="13">
        <v>403.03</v>
      </c>
    </row>
    <row r="10" spans="1:48" s="13" customFormat="1" ht="41.4" x14ac:dyDescent="0.3">
      <c r="A10" s="20" t="s">
        <v>21</v>
      </c>
      <c r="B10" s="51">
        <f t="shared" si="13"/>
        <v>6</v>
      </c>
      <c r="C10" s="61" t="s">
        <v>38</v>
      </c>
      <c r="D10" s="43" t="s">
        <v>30</v>
      </c>
      <c r="E10" s="56">
        <v>5100</v>
      </c>
      <c r="F10" s="59"/>
      <c r="G10" s="56">
        <v>5369</v>
      </c>
      <c r="H10" s="59"/>
      <c r="I10" s="56">
        <v>5647</v>
      </c>
      <c r="J10" s="44"/>
      <c r="K10" s="45">
        <f t="shared" si="0"/>
        <v>5372</v>
      </c>
      <c r="L10" s="44">
        <f t="shared" si="1"/>
        <v>5100</v>
      </c>
      <c r="M10" s="56" t="s">
        <v>32</v>
      </c>
      <c r="N10" s="44">
        <f t="shared" si="2"/>
        <v>4.16</v>
      </c>
      <c r="O10" s="55">
        <v>2</v>
      </c>
      <c r="P10" s="44">
        <f t="shared" si="3"/>
        <v>10744</v>
      </c>
      <c r="Q10" s="44">
        <f t="shared" si="4"/>
        <v>10200</v>
      </c>
      <c r="R10" s="5">
        <f t="shared" si="5"/>
        <v>10744</v>
      </c>
      <c r="S10" s="10">
        <v>3</v>
      </c>
      <c r="T10" s="10">
        <v>3</v>
      </c>
      <c r="U10" s="10">
        <f t="shared" si="6"/>
        <v>223.321890254105</v>
      </c>
      <c r="V10" s="11">
        <f t="shared" si="7"/>
        <v>0</v>
      </c>
      <c r="W10" s="11">
        <f t="shared" si="8"/>
        <v>0</v>
      </c>
      <c r="X10" s="11">
        <f t="shared" si="9"/>
        <v>0</v>
      </c>
      <c r="Y10" s="11">
        <f t="shared" si="10"/>
        <v>0</v>
      </c>
      <c r="Z10" s="11">
        <f t="shared" si="11"/>
        <v>0</v>
      </c>
      <c r="AB10" s="14">
        <v>2300</v>
      </c>
      <c r="AC10" s="13">
        <f t="shared" si="12"/>
        <v>99999</v>
      </c>
      <c r="AD10" s="13">
        <v>403.03</v>
      </c>
    </row>
    <row r="11" spans="1:48" s="13" customFormat="1" ht="41.4" x14ac:dyDescent="0.3">
      <c r="A11" s="20" t="s">
        <v>21</v>
      </c>
      <c r="B11" s="51">
        <f t="shared" si="13"/>
        <v>7</v>
      </c>
      <c r="C11" s="61" t="s">
        <v>39</v>
      </c>
      <c r="D11" s="43" t="s">
        <v>30</v>
      </c>
      <c r="E11" s="56">
        <v>1300</v>
      </c>
      <c r="F11" s="59"/>
      <c r="G11" s="56">
        <v>1493</v>
      </c>
      <c r="H11" s="59"/>
      <c r="I11" s="56">
        <v>1639</v>
      </c>
      <c r="J11" s="44"/>
      <c r="K11" s="45">
        <f t="shared" si="0"/>
        <v>1477.33</v>
      </c>
      <c r="L11" s="44">
        <f t="shared" si="1"/>
        <v>1300</v>
      </c>
      <c r="M11" s="56" t="s">
        <v>40</v>
      </c>
      <c r="N11" s="44">
        <f t="shared" si="2"/>
        <v>9.4</v>
      </c>
      <c r="O11" s="55">
        <v>6</v>
      </c>
      <c r="P11" s="44">
        <f t="shared" si="3"/>
        <v>8863.98</v>
      </c>
      <c r="Q11" s="44">
        <f t="shared" si="4"/>
        <v>7800</v>
      </c>
      <c r="R11" s="5">
        <f t="shared" si="5"/>
        <v>8864</v>
      </c>
      <c r="S11" s="10">
        <v>3</v>
      </c>
      <c r="T11" s="10">
        <v>3</v>
      </c>
      <c r="U11" s="10">
        <f t="shared" si="6"/>
        <v>138.83883546520201</v>
      </c>
      <c r="V11" s="11">
        <f t="shared" si="7"/>
        <v>0</v>
      </c>
      <c r="W11" s="11">
        <f t="shared" si="8"/>
        <v>0</v>
      </c>
      <c r="X11" s="11">
        <f t="shared" si="9"/>
        <v>0</v>
      </c>
      <c r="Y11" s="11">
        <f t="shared" si="10"/>
        <v>0</v>
      </c>
      <c r="Z11" s="11">
        <f t="shared" si="11"/>
        <v>0</v>
      </c>
      <c r="AB11" s="14">
        <v>2300</v>
      </c>
      <c r="AC11" s="13">
        <f t="shared" si="12"/>
        <v>99999</v>
      </c>
      <c r="AD11" s="13">
        <v>403.03</v>
      </c>
    </row>
    <row r="12" spans="1:48" s="13" customFormat="1" ht="41.4" x14ac:dyDescent="0.3">
      <c r="A12" s="20" t="s">
        <v>21</v>
      </c>
      <c r="B12" s="51">
        <f t="shared" si="13"/>
        <v>8</v>
      </c>
      <c r="C12" s="61" t="s">
        <v>41</v>
      </c>
      <c r="D12" s="43" t="s">
        <v>30</v>
      </c>
      <c r="E12" s="56">
        <v>350</v>
      </c>
      <c r="F12" s="59"/>
      <c r="G12" s="56">
        <v>419</v>
      </c>
      <c r="H12" s="59"/>
      <c r="I12" s="56">
        <v>451</v>
      </c>
      <c r="J12" s="44"/>
      <c r="K12" s="45">
        <f t="shared" si="0"/>
        <v>406.67</v>
      </c>
      <c r="L12" s="44">
        <f t="shared" si="1"/>
        <v>350</v>
      </c>
      <c r="M12" s="56" t="s">
        <v>40</v>
      </c>
      <c r="N12" s="44">
        <f t="shared" si="2"/>
        <v>10.36</v>
      </c>
      <c r="O12" s="55">
        <v>6</v>
      </c>
      <c r="P12" s="44">
        <f t="shared" si="3"/>
        <v>2440.02</v>
      </c>
      <c r="Q12" s="44">
        <f t="shared" si="4"/>
        <v>2100</v>
      </c>
      <c r="R12" s="5">
        <f t="shared" si="5"/>
        <v>2440</v>
      </c>
      <c r="S12" s="10">
        <v>3</v>
      </c>
      <c r="T12" s="10">
        <v>3</v>
      </c>
      <c r="U12" s="10">
        <f t="shared" si="6"/>
        <v>42.1452516107489</v>
      </c>
      <c r="V12" s="11">
        <f t="shared" si="7"/>
        <v>0</v>
      </c>
      <c r="W12" s="11">
        <f t="shared" si="8"/>
        <v>0</v>
      </c>
      <c r="X12" s="11">
        <f t="shared" si="9"/>
        <v>0</v>
      </c>
      <c r="Y12" s="11">
        <f t="shared" si="10"/>
        <v>0</v>
      </c>
      <c r="Z12" s="11">
        <f t="shared" si="11"/>
        <v>0</v>
      </c>
      <c r="AB12" s="14">
        <v>2300</v>
      </c>
      <c r="AC12" s="13">
        <f t="shared" si="12"/>
        <v>99999</v>
      </c>
      <c r="AD12" s="13">
        <v>403.03</v>
      </c>
    </row>
    <row r="13" spans="1:48" s="13" customFormat="1" ht="41.4" x14ac:dyDescent="0.3">
      <c r="A13" s="20" t="s">
        <v>21</v>
      </c>
      <c r="B13" s="51">
        <f t="shared" si="13"/>
        <v>9</v>
      </c>
      <c r="C13" s="61" t="s">
        <v>42</v>
      </c>
      <c r="D13" s="43" t="s">
        <v>30</v>
      </c>
      <c r="E13" s="56">
        <v>5200</v>
      </c>
      <c r="F13" s="59"/>
      <c r="G13" s="56">
        <v>5433</v>
      </c>
      <c r="H13" s="59"/>
      <c r="I13" s="56">
        <v>5687</v>
      </c>
      <c r="J13" s="44"/>
      <c r="K13" s="45">
        <f t="shared" si="0"/>
        <v>5440</v>
      </c>
      <c r="L13" s="44">
        <f t="shared" si="1"/>
        <v>5200</v>
      </c>
      <c r="M13" s="56" t="s">
        <v>43</v>
      </c>
      <c r="N13" s="44">
        <f t="shared" si="2"/>
        <v>3.66</v>
      </c>
      <c r="O13" s="55">
        <v>2</v>
      </c>
      <c r="P13" s="44">
        <f t="shared" si="3"/>
        <v>10880</v>
      </c>
      <c r="Q13" s="44">
        <f t="shared" si="4"/>
        <v>10400</v>
      </c>
      <c r="R13" s="5">
        <f t="shared" si="5"/>
        <v>10880</v>
      </c>
      <c r="S13" s="10">
        <v>3</v>
      </c>
      <c r="T13" s="10">
        <v>3</v>
      </c>
      <c r="U13" s="10">
        <f t="shared" si="6"/>
        <v>198.878522386573</v>
      </c>
      <c r="V13" s="11">
        <f t="shared" si="7"/>
        <v>0</v>
      </c>
      <c r="W13" s="11">
        <f t="shared" si="8"/>
        <v>0</v>
      </c>
      <c r="X13" s="11">
        <f t="shared" si="9"/>
        <v>0</v>
      </c>
      <c r="Y13" s="11">
        <f t="shared" si="10"/>
        <v>0</v>
      </c>
      <c r="Z13" s="11">
        <f t="shared" si="11"/>
        <v>0</v>
      </c>
      <c r="AB13" s="14">
        <v>2300</v>
      </c>
      <c r="AC13" s="13">
        <f t="shared" si="12"/>
        <v>99999</v>
      </c>
      <c r="AD13" s="13">
        <v>403.03</v>
      </c>
    </row>
    <row r="14" spans="1:48" s="13" customFormat="1" ht="41.4" x14ac:dyDescent="0.3">
      <c r="A14" s="20" t="s">
        <v>21</v>
      </c>
      <c r="B14" s="51">
        <f t="shared" si="13"/>
        <v>10</v>
      </c>
      <c r="C14" s="61" t="s">
        <v>44</v>
      </c>
      <c r="D14" s="43" t="s">
        <v>30</v>
      </c>
      <c r="E14" s="56">
        <v>18000</v>
      </c>
      <c r="F14" s="59"/>
      <c r="G14" s="56">
        <v>18492</v>
      </c>
      <c r="H14" s="59"/>
      <c r="I14" s="56">
        <v>18962</v>
      </c>
      <c r="J14" s="44"/>
      <c r="K14" s="45">
        <f t="shared" si="0"/>
        <v>18484.669999999998</v>
      </c>
      <c r="L14" s="44">
        <f t="shared" si="1"/>
        <v>18000</v>
      </c>
      <c r="M14" s="56" t="s">
        <v>43</v>
      </c>
      <c r="N14" s="44">
        <f t="shared" si="2"/>
        <v>2.12</v>
      </c>
      <c r="O14" s="55">
        <v>5</v>
      </c>
      <c r="P14" s="44">
        <f t="shared" si="3"/>
        <v>92423.35</v>
      </c>
      <c r="Q14" s="44">
        <f t="shared" si="4"/>
        <v>90000</v>
      </c>
      <c r="R14" s="5">
        <f t="shared" si="5"/>
        <v>92423.33</v>
      </c>
      <c r="S14" s="10">
        <v>3</v>
      </c>
      <c r="T14" s="10">
        <v>3</v>
      </c>
      <c r="U14" s="10">
        <f t="shared" si="6"/>
        <v>392.76908682668301</v>
      </c>
      <c r="V14" s="11">
        <f t="shared" si="7"/>
        <v>0</v>
      </c>
      <c r="W14" s="11">
        <f t="shared" si="8"/>
        <v>0</v>
      </c>
      <c r="X14" s="11">
        <f t="shared" si="9"/>
        <v>0</v>
      </c>
      <c r="Y14" s="11">
        <f t="shared" si="10"/>
        <v>0</v>
      </c>
      <c r="Z14" s="11">
        <f t="shared" si="11"/>
        <v>0</v>
      </c>
      <c r="AB14" s="14">
        <v>2300</v>
      </c>
      <c r="AC14" s="13">
        <f t="shared" si="12"/>
        <v>99999</v>
      </c>
      <c r="AD14" s="13">
        <v>403.03</v>
      </c>
    </row>
    <row r="15" spans="1:48" s="13" customFormat="1" ht="41.4" x14ac:dyDescent="0.3">
      <c r="A15" s="20" t="s">
        <v>21</v>
      </c>
      <c r="B15" s="51">
        <f t="shared" si="13"/>
        <v>11</v>
      </c>
      <c r="C15" s="61" t="s">
        <v>45</v>
      </c>
      <c r="D15" s="43" t="s">
        <v>30</v>
      </c>
      <c r="E15" s="56">
        <v>19500</v>
      </c>
      <c r="F15" s="59"/>
      <c r="G15" s="56">
        <v>19987</v>
      </c>
      <c r="H15" s="59"/>
      <c r="I15" s="56">
        <v>20115</v>
      </c>
      <c r="J15" s="44"/>
      <c r="K15" s="45">
        <f t="shared" si="0"/>
        <v>19867.330000000002</v>
      </c>
      <c r="L15" s="44">
        <f t="shared" si="1"/>
        <v>19500</v>
      </c>
      <c r="M15" s="56" t="s">
        <v>40</v>
      </c>
      <c r="N15" s="44">
        <f t="shared" si="2"/>
        <v>1.33</v>
      </c>
      <c r="O15" s="55">
        <v>2</v>
      </c>
      <c r="P15" s="44">
        <f t="shared" si="3"/>
        <v>39734.660000000003</v>
      </c>
      <c r="Q15" s="44">
        <f t="shared" si="4"/>
        <v>39000</v>
      </c>
      <c r="R15" s="5">
        <f t="shared" si="5"/>
        <v>39734.67</v>
      </c>
      <c r="S15" s="10">
        <v>3</v>
      </c>
      <c r="T15" s="10">
        <v>3</v>
      </c>
      <c r="U15" s="10">
        <f t="shared" si="6"/>
        <v>264.94821299013603</v>
      </c>
      <c r="V15" s="11">
        <f t="shared" si="7"/>
        <v>0</v>
      </c>
      <c r="W15" s="11">
        <f t="shared" si="8"/>
        <v>0</v>
      </c>
      <c r="X15" s="11">
        <f t="shared" si="9"/>
        <v>0</v>
      </c>
      <c r="Y15" s="11">
        <f t="shared" si="10"/>
        <v>0</v>
      </c>
      <c r="Z15" s="11">
        <f t="shared" si="11"/>
        <v>0</v>
      </c>
      <c r="AB15" s="14">
        <v>2300</v>
      </c>
      <c r="AC15" s="13">
        <f t="shared" si="12"/>
        <v>99999</v>
      </c>
      <c r="AD15" s="13">
        <v>403.03</v>
      </c>
    </row>
    <row r="16" spans="1:48" s="13" customFormat="1" ht="41.4" x14ac:dyDescent="0.3">
      <c r="A16" s="20" t="s">
        <v>21</v>
      </c>
      <c r="B16" s="51">
        <f t="shared" si="13"/>
        <v>12</v>
      </c>
      <c r="C16" s="61" t="s">
        <v>46</v>
      </c>
      <c r="D16" s="43" t="s">
        <v>30</v>
      </c>
      <c r="E16" s="56">
        <v>4200</v>
      </c>
      <c r="F16" s="59"/>
      <c r="G16" s="56">
        <v>4462</v>
      </c>
      <c r="H16" s="59"/>
      <c r="I16" s="56">
        <v>4635</v>
      </c>
      <c r="J16" s="44"/>
      <c r="K16" s="45">
        <f t="shared" si="0"/>
        <v>4432.33</v>
      </c>
      <c r="L16" s="44">
        <f t="shared" si="1"/>
        <v>4200</v>
      </c>
      <c r="M16" s="56" t="s">
        <v>47</v>
      </c>
      <c r="N16" s="44">
        <f t="shared" si="2"/>
        <v>4.03</v>
      </c>
      <c r="O16" s="55">
        <v>3</v>
      </c>
      <c r="P16" s="44">
        <f t="shared" si="3"/>
        <v>13296.99</v>
      </c>
      <c r="Q16" s="44">
        <f t="shared" si="4"/>
        <v>12600</v>
      </c>
      <c r="R16" s="5">
        <f t="shared" si="5"/>
        <v>13297</v>
      </c>
      <c r="S16" s="10">
        <v>3</v>
      </c>
      <c r="T16" s="10">
        <v>3</v>
      </c>
      <c r="U16" s="10">
        <f t="shared" si="6"/>
        <v>178.822693097567</v>
      </c>
      <c r="V16" s="11">
        <f t="shared" si="7"/>
        <v>0</v>
      </c>
      <c r="W16" s="11">
        <f t="shared" si="8"/>
        <v>0</v>
      </c>
      <c r="X16" s="11">
        <f t="shared" si="9"/>
        <v>0</v>
      </c>
      <c r="Y16" s="11">
        <f t="shared" si="10"/>
        <v>0</v>
      </c>
      <c r="Z16" s="11">
        <f t="shared" si="11"/>
        <v>0</v>
      </c>
      <c r="AB16" s="14">
        <v>2300</v>
      </c>
      <c r="AC16" s="13">
        <f t="shared" si="12"/>
        <v>99999</v>
      </c>
      <c r="AD16" s="13">
        <v>403.03</v>
      </c>
    </row>
    <row r="17" spans="1:30" s="13" customFormat="1" ht="41.4" x14ac:dyDescent="0.3">
      <c r="A17" s="20" t="s">
        <v>21</v>
      </c>
      <c r="B17" s="51">
        <f t="shared" si="13"/>
        <v>13</v>
      </c>
      <c r="C17" s="61" t="s">
        <v>48</v>
      </c>
      <c r="D17" s="43" t="s">
        <v>30</v>
      </c>
      <c r="E17" s="56">
        <v>2000</v>
      </c>
      <c r="F17" s="59"/>
      <c r="G17" s="56">
        <v>2200</v>
      </c>
      <c r="H17" s="59"/>
      <c r="I17" s="56">
        <v>2481</v>
      </c>
      <c r="J17" s="44"/>
      <c r="K17" s="45">
        <f t="shared" si="0"/>
        <v>2227</v>
      </c>
      <c r="L17" s="44">
        <f t="shared" si="1"/>
        <v>2000</v>
      </c>
      <c r="M17" s="56" t="s">
        <v>47</v>
      </c>
      <c r="N17" s="44">
        <f t="shared" si="2"/>
        <v>8.86</v>
      </c>
      <c r="O17" s="55">
        <v>3</v>
      </c>
      <c r="P17" s="44">
        <f t="shared" si="3"/>
        <v>6681</v>
      </c>
      <c r="Q17" s="44">
        <f t="shared" si="4"/>
        <v>6000</v>
      </c>
      <c r="R17" s="5">
        <f t="shared" si="5"/>
        <v>6681</v>
      </c>
      <c r="S17" s="10">
        <v>3</v>
      </c>
      <c r="T17" s="10">
        <v>3</v>
      </c>
      <c r="U17" s="10">
        <f t="shared" si="6"/>
        <v>197.293351805545</v>
      </c>
      <c r="V17" s="11">
        <f t="shared" si="7"/>
        <v>0</v>
      </c>
      <c r="W17" s="11">
        <f t="shared" si="8"/>
        <v>0</v>
      </c>
      <c r="X17" s="11">
        <f t="shared" si="9"/>
        <v>0</v>
      </c>
      <c r="Y17" s="11">
        <f t="shared" si="10"/>
        <v>0</v>
      </c>
      <c r="Z17" s="11">
        <f t="shared" si="11"/>
        <v>0</v>
      </c>
      <c r="AB17" s="14">
        <v>2300</v>
      </c>
      <c r="AC17" s="13">
        <f t="shared" si="12"/>
        <v>99999</v>
      </c>
      <c r="AD17" s="13">
        <v>403.03</v>
      </c>
    </row>
    <row r="18" spans="1:30" s="13" customFormat="1" ht="41.4" x14ac:dyDescent="0.3">
      <c r="A18" s="20" t="s">
        <v>21</v>
      </c>
      <c r="B18" s="51">
        <f t="shared" si="13"/>
        <v>14</v>
      </c>
      <c r="C18" s="61" t="s">
        <v>49</v>
      </c>
      <c r="D18" s="43" t="s">
        <v>30</v>
      </c>
      <c r="E18" s="56">
        <v>2300</v>
      </c>
      <c r="F18" s="59"/>
      <c r="G18" s="56">
        <v>2498</v>
      </c>
      <c r="H18" s="59"/>
      <c r="I18" s="56">
        <v>2511</v>
      </c>
      <c r="J18" s="44"/>
      <c r="K18" s="45">
        <f t="shared" si="0"/>
        <v>2436.33</v>
      </c>
      <c r="L18" s="44">
        <f t="shared" si="1"/>
        <v>2300</v>
      </c>
      <c r="M18" s="56" t="s">
        <v>47</v>
      </c>
      <c r="N18" s="44">
        <f t="shared" si="2"/>
        <v>3.96</v>
      </c>
      <c r="O18" s="55">
        <v>3</v>
      </c>
      <c r="P18" s="44">
        <f t="shared" si="3"/>
        <v>7308.99</v>
      </c>
      <c r="Q18" s="44">
        <f t="shared" si="4"/>
        <v>6900</v>
      </c>
      <c r="R18" s="5">
        <f t="shared" si="5"/>
        <v>7309</v>
      </c>
      <c r="S18" s="10">
        <v>3</v>
      </c>
      <c r="T18" s="10">
        <v>3</v>
      </c>
      <c r="U18" s="10">
        <f t="shared" si="6"/>
        <v>96.548203332152497</v>
      </c>
      <c r="V18" s="11">
        <f t="shared" si="7"/>
        <v>0</v>
      </c>
      <c r="W18" s="11">
        <f t="shared" si="8"/>
        <v>0</v>
      </c>
      <c r="X18" s="11">
        <f t="shared" si="9"/>
        <v>0</v>
      </c>
      <c r="Y18" s="11">
        <f t="shared" si="10"/>
        <v>0</v>
      </c>
      <c r="Z18" s="11">
        <f t="shared" si="11"/>
        <v>0</v>
      </c>
      <c r="AB18" s="14">
        <v>2300</v>
      </c>
      <c r="AC18" s="13">
        <f t="shared" si="12"/>
        <v>99999</v>
      </c>
      <c r="AD18" s="13">
        <v>403.03</v>
      </c>
    </row>
    <row r="19" spans="1:30" s="13" customFormat="1" ht="41.4" x14ac:dyDescent="0.3">
      <c r="A19" s="20" t="s">
        <v>21</v>
      </c>
      <c r="B19" s="51">
        <f t="shared" si="13"/>
        <v>15</v>
      </c>
      <c r="C19" s="61" t="s">
        <v>50</v>
      </c>
      <c r="D19" s="43" t="s">
        <v>30</v>
      </c>
      <c r="E19" s="56">
        <v>900</v>
      </c>
      <c r="F19" s="59"/>
      <c r="G19" s="56">
        <v>950</v>
      </c>
      <c r="H19" s="59"/>
      <c r="I19" s="56">
        <v>990</v>
      </c>
      <c r="J19" s="44"/>
      <c r="K19" s="45">
        <f t="shared" si="0"/>
        <v>946.67</v>
      </c>
      <c r="L19" s="44">
        <f t="shared" si="1"/>
        <v>900</v>
      </c>
      <c r="M19" s="56" t="s">
        <v>51</v>
      </c>
      <c r="N19" s="44">
        <f t="shared" si="2"/>
        <v>3.89</v>
      </c>
      <c r="O19" s="55">
        <v>2</v>
      </c>
      <c r="P19" s="44">
        <f t="shared" si="3"/>
        <v>1893.34</v>
      </c>
      <c r="Q19" s="44">
        <f t="shared" si="4"/>
        <v>1800</v>
      </c>
      <c r="R19" s="5">
        <f t="shared" si="5"/>
        <v>1893.33</v>
      </c>
      <c r="S19" s="10">
        <v>3</v>
      </c>
      <c r="T19" s="10">
        <v>3</v>
      </c>
      <c r="U19" s="10">
        <f t="shared" si="6"/>
        <v>36.817870208183798</v>
      </c>
      <c r="V19" s="11">
        <f t="shared" si="7"/>
        <v>0</v>
      </c>
      <c r="W19" s="11">
        <f t="shared" si="8"/>
        <v>0</v>
      </c>
      <c r="X19" s="11">
        <f t="shared" si="9"/>
        <v>0</v>
      </c>
      <c r="Y19" s="11">
        <f t="shared" si="10"/>
        <v>0</v>
      </c>
      <c r="Z19" s="11">
        <f t="shared" si="11"/>
        <v>0</v>
      </c>
      <c r="AB19" s="14">
        <v>2300</v>
      </c>
      <c r="AC19" s="13">
        <f t="shared" si="12"/>
        <v>99999</v>
      </c>
      <c r="AD19" s="13">
        <v>403.03</v>
      </c>
    </row>
    <row r="20" spans="1:30" s="13" customFormat="1" ht="41.4" x14ac:dyDescent="0.3">
      <c r="A20" s="20" t="s">
        <v>21</v>
      </c>
      <c r="B20" s="51">
        <f t="shared" si="13"/>
        <v>16</v>
      </c>
      <c r="C20" s="61" t="s">
        <v>52</v>
      </c>
      <c r="D20" s="43" t="s">
        <v>30</v>
      </c>
      <c r="E20" s="56">
        <v>900</v>
      </c>
      <c r="F20" s="59"/>
      <c r="G20" s="56">
        <v>950</v>
      </c>
      <c r="H20" s="59"/>
      <c r="I20" s="56">
        <v>990</v>
      </c>
      <c r="J20" s="44"/>
      <c r="K20" s="45">
        <f t="shared" si="0"/>
        <v>946.67</v>
      </c>
      <c r="L20" s="44">
        <f t="shared" si="1"/>
        <v>900</v>
      </c>
      <c r="M20" s="56" t="s">
        <v>51</v>
      </c>
      <c r="N20" s="44">
        <f t="shared" si="2"/>
        <v>3.89</v>
      </c>
      <c r="O20" s="55">
        <v>2</v>
      </c>
      <c r="P20" s="44">
        <f t="shared" si="3"/>
        <v>1893.34</v>
      </c>
      <c r="Q20" s="44">
        <f t="shared" si="4"/>
        <v>1800</v>
      </c>
      <c r="R20" s="5">
        <f t="shared" si="5"/>
        <v>1893.33</v>
      </c>
      <c r="S20" s="10">
        <v>3</v>
      </c>
      <c r="T20" s="10">
        <v>3</v>
      </c>
      <c r="U20" s="10">
        <f t="shared" si="6"/>
        <v>36.817870208183798</v>
      </c>
      <c r="V20" s="11">
        <f t="shared" si="7"/>
        <v>0</v>
      </c>
      <c r="W20" s="11">
        <f t="shared" si="8"/>
        <v>0</v>
      </c>
      <c r="X20" s="11">
        <f t="shared" si="9"/>
        <v>0</v>
      </c>
      <c r="Y20" s="11">
        <f t="shared" si="10"/>
        <v>0</v>
      </c>
      <c r="Z20" s="11">
        <f t="shared" si="11"/>
        <v>0</v>
      </c>
      <c r="AB20" s="14">
        <v>2300</v>
      </c>
      <c r="AC20" s="13">
        <f t="shared" si="12"/>
        <v>99999</v>
      </c>
      <c r="AD20" s="13">
        <v>403.03</v>
      </c>
    </row>
    <row r="21" spans="1:30" s="13" customFormat="1" ht="41.4" x14ac:dyDescent="0.3">
      <c r="A21" s="20" t="s">
        <v>21</v>
      </c>
      <c r="B21" s="51">
        <f t="shared" si="13"/>
        <v>17</v>
      </c>
      <c r="C21" s="61" t="s">
        <v>53</v>
      </c>
      <c r="D21" s="43" t="s">
        <v>30</v>
      </c>
      <c r="E21" s="56">
        <v>350</v>
      </c>
      <c r="F21" s="59"/>
      <c r="G21" s="56">
        <v>400</v>
      </c>
      <c r="H21" s="59"/>
      <c r="I21" s="56">
        <v>450</v>
      </c>
      <c r="J21" s="44"/>
      <c r="K21" s="45">
        <f t="shared" si="0"/>
        <v>400</v>
      </c>
      <c r="L21" s="44">
        <f t="shared" ref="L21:L22" si="14">MIN(E21,G21,I21)</f>
        <v>350</v>
      </c>
      <c r="M21" s="56" t="s">
        <v>51</v>
      </c>
      <c r="N21" s="44">
        <f t="shared" si="2"/>
        <v>10.210000000000001</v>
      </c>
      <c r="O21" s="55">
        <v>2</v>
      </c>
      <c r="P21" s="44">
        <f t="shared" ref="P21:P22" si="15">K21*O21</f>
        <v>800</v>
      </c>
      <c r="Q21" s="44">
        <f t="shared" si="4"/>
        <v>700</v>
      </c>
      <c r="R21" s="5">
        <f t="shared" si="5"/>
        <v>800</v>
      </c>
      <c r="S21" s="10">
        <v>3</v>
      </c>
      <c r="T21" s="10">
        <v>3</v>
      </c>
      <c r="U21" s="10">
        <f t="shared" si="6"/>
        <v>40.824829046386299</v>
      </c>
      <c r="V21" s="11">
        <f t="shared" si="7"/>
        <v>0</v>
      </c>
      <c r="W21" s="11">
        <f t="shared" ref="W21:W22" si="16">IF(G21&lt;E21,99999,0)</f>
        <v>0</v>
      </c>
      <c r="X21" s="11">
        <f t="shared" ref="X21:X22" si="17">IF(I21&lt;E21,99999,0)</f>
        <v>0</v>
      </c>
      <c r="Y21" s="11">
        <f t="shared" ref="Y21:Y22" si="18">IF(G21/L21*100-100&gt;30,G21/L21*100-100,0)</f>
        <v>0</v>
      </c>
      <c r="Z21" s="11">
        <f t="shared" ref="Z21:Z22" si="19">IF(I21/L21*100-100&gt;30,I21/L21*100-100,0)</f>
        <v>0</v>
      </c>
      <c r="AB21" s="14">
        <v>2300</v>
      </c>
      <c r="AC21" s="13">
        <f t="shared" si="12"/>
        <v>99999</v>
      </c>
      <c r="AD21" s="13">
        <v>403.03</v>
      </c>
    </row>
    <row r="22" spans="1:30" s="13" customFormat="1" ht="41.4" x14ac:dyDescent="0.3">
      <c r="A22" s="20" t="s">
        <v>21</v>
      </c>
      <c r="B22" s="51">
        <f t="shared" si="13"/>
        <v>18</v>
      </c>
      <c r="C22" s="61" t="s">
        <v>54</v>
      </c>
      <c r="D22" s="43" t="s">
        <v>30</v>
      </c>
      <c r="E22" s="56">
        <v>350</v>
      </c>
      <c r="F22" s="59"/>
      <c r="G22" s="56">
        <v>400</v>
      </c>
      <c r="H22" s="59"/>
      <c r="I22" s="56">
        <v>450</v>
      </c>
      <c r="J22" s="44"/>
      <c r="K22" s="45">
        <f t="shared" si="0"/>
        <v>400</v>
      </c>
      <c r="L22" s="44">
        <f t="shared" si="14"/>
        <v>350</v>
      </c>
      <c r="M22" s="56" t="s">
        <v>51</v>
      </c>
      <c r="N22" s="44">
        <f t="shared" si="2"/>
        <v>10.210000000000001</v>
      </c>
      <c r="O22" s="55">
        <v>2</v>
      </c>
      <c r="P22" s="44">
        <f t="shared" si="15"/>
        <v>800</v>
      </c>
      <c r="Q22" s="44">
        <f t="shared" si="4"/>
        <v>700</v>
      </c>
      <c r="R22" s="5">
        <f t="shared" si="5"/>
        <v>800</v>
      </c>
      <c r="S22" s="10">
        <v>3</v>
      </c>
      <c r="T22" s="10">
        <v>3</v>
      </c>
      <c r="U22" s="10">
        <f t="shared" si="6"/>
        <v>40.824829046386299</v>
      </c>
      <c r="V22" s="11">
        <f t="shared" si="7"/>
        <v>0</v>
      </c>
      <c r="W22" s="11">
        <f t="shared" si="16"/>
        <v>0</v>
      </c>
      <c r="X22" s="11">
        <f t="shared" si="17"/>
        <v>0</v>
      </c>
      <c r="Y22" s="11">
        <f t="shared" si="18"/>
        <v>0</v>
      </c>
      <c r="Z22" s="11">
        <f t="shared" si="19"/>
        <v>0</v>
      </c>
      <c r="AB22" s="14">
        <v>2300</v>
      </c>
      <c r="AC22" s="13">
        <f t="shared" si="12"/>
        <v>99999</v>
      </c>
      <c r="AD22" s="13">
        <v>403.03</v>
      </c>
    </row>
    <row r="23" spans="1:30" ht="42" customHeight="1" x14ac:dyDescent="0.3">
      <c r="A23" s="21"/>
      <c r="B23" s="51"/>
      <c r="C23" s="46" t="s">
        <v>22</v>
      </c>
      <c r="D23" s="47"/>
      <c r="E23" s="46"/>
      <c r="F23" s="47"/>
      <c r="G23" s="52"/>
      <c r="H23" s="47"/>
      <c r="I23" s="46"/>
      <c r="J23" s="47"/>
      <c r="K23" s="46"/>
      <c r="L23" s="47">
        <f t="shared" ref="L23" si="20">MIN(E23,G23,I23)</f>
        <v>0</v>
      </c>
      <c r="M23" s="47"/>
      <c r="N23" s="47"/>
      <c r="O23" s="48"/>
      <c r="P23" s="49">
        <f>SUM(P5:P22)</f>
        <v>280608.99</v>
      </c>
      <c r="Q23" s="49">
        <f>SUM(Q5:Q22)</f>
        <v>269000</v>
      </c>
      <c r="R23" s="1" t="e">
        <f>SUM(#REF!)-#REF!</f>
        <v>#REF!</v>
      </c>
      <c r="S23" s="10"/>
      <c r="T23" s="10"/>
      <c r="U23" s="10"/>
      <c r="W23" s="8">
        <f t="shared" ref="W23" si="21">IF(G23&lt;E23,99999,0)</f>
        <v>0</v>
      </c>
      <c r="X23" s="8">
        <f t="shared" ref="X23" si="22">IF(I23&lt;E23,99999,0)</f>
        <v>0</v>
      </c>
      <c r="Y23" s="11" t="e">
        <f t="shared" ref="Y23" si="23">IF(G23/L23*100-100&gt;30,G23/L23*100-100,0)</f>
        <v>#DIV/0!</v>
      </c>
      <c r="Z23" s="8" t="e">
        <f t="shared" ref="Z23" si="24">IF(I23/L23*100-100&gt;30,I23/L23*100-100,0)</f>
        <v>#DIV/0!</v>
      </c>
    </row>
    <row r="24" spans="1:30" ht="15" x14ac:dyDescent="0.25">
      <c r="E24" s="3"/>
      <c r="F24" s="3"/>
    </row>
    <row r="25" spans="1:30" x14ac:dyDescent="0.3">
      <c r="D25" s="2" t="s">
        <v>55</v>
      </c>
      <c r="E25" s="7"/>
      <c r="F25" s="7"/>
      <c r="G25" s="7"/>
      <c r="H25" s="7"/>
      <c r="I25" s="7"/>
    </row>
    <row r="26" spans="1:30" ht="15" x14ac:dyDescent="0.25">
      <c r="K26" s="2" t="s">
        <v>20</v>
      </c>
    </row>
    <row r="28" spans="1:30" x14ac:dyDescent="0.3">
      <c r="C28" s="16"/>
      <c r="D28" s="17"/>
      <c r="E28" s="17"/>
      <c r="F28" s="17"/>
      <c r="G28" s="17"/>
      <c r="H28" s="17"/>
      <c r="I28" s="17"/>
    </row>
    <row r="29" spans="1:30" x14ac:dyDescent="0.3">
      <c r="A29" s="4"/>
      <c r="C29" s="16"/>
      <c r="D29" s="16"/>
      <c r="E29" s="18"/>
      <c r="F29" s="18"/>
      <c r="G29" s="18"/>
      <c r="H29" s="18"/>
      <c r="I29" s="18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30" x14ac:dyDescent="0.3">
      <c r="A30" s="4"/>
      <c r="C30" s="16"/>
      <c r="D30" s="16"/>
      <c r="E30" s="19"/>
      <c r="F30" s="17"/>
      <c r="G30" s="17"/>
      <c r="H30" s="17"/>
      <c r="I30" s="17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30" x14ac:dyDescent="0.3">
      <c r="A31" s="4"/>
      <c r="C31" s="16"/>
      <c r="D31" s="17"/>
      <c r="E31" s="17"/>
      <c r="F31" s="17"/>
      <c r="G31" s="17"/>
      <c r="H31" s="17"/>
      <c r="I31" s="17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30" x14ac:dyDescent="0.3">
      <c r="A32" s="4"/>
      <c r="C32" s="16"/>
      <c r="D32" s="17"/>
      <c r="E32" s="17"/>
      <c r="F32" s="19"/>
      <c r="G32" s="17"/>
      <c r="H32" s="17"/>
      <c r="I32" s="17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3">
      <c r="A33" s="4"/>
      <c r="C33" s="16"/>
      <c r="D33" s="17"/>
      <c r="E33" s="17"/>
      <c r="F33" s="17"/>
      <c r="G33" s="17"/>
      <c r="H33" s="17"/>
      <c r="I33" s="17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3">
      <c r="A34" s="4"/>
      <c r="C34" s="16"/>
      <c r="D34" s="17"/>
      <c r="E34" s="17"/>
      <c r="F34" s="17"/>
      <c r="G34" s="17"/>
      <c r="H34" s="17"/>
      <c r="I34" s="17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3">
      <c r="A35" s="4"/>
      <c r="C35" s="16"/>
      <c r="D35" s="17"/>
      <c r="E35" s="17"/>
      <c r="F35" s="17"/>
      <c r="G35" s="17"/>
      <c r="H35" s="17"/>
      <c r="I35" s="17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3">
      <c r="A36" s="4"/>
      <c r="C36" s="16"/>
      <c r="D36" s="17"/>
      <c r="E36" s="17"/>
      <c r="F36" s="17"/>
      <c r="G36" s="17"/>
      <c r="H36" s="17"/>
      <c r="I36" s="17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3">
      <c r="A37" s="4"/>
      <c r="C37" s="16"/>
      <c r="D37" s="17"/>
      <c r="E37" s="17"/>
      <c r="F37" s="17"/>
      <c r="G37" s="17"/>
      <c r="H37" s="17"/>
      <c r="I37" s="17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3">
      <c r="A38" s="4"/>
      <c r="C38" s="16"/>
      <c r="D38" s="17"/>
      <c r="E38" s="17"/>
      <c r="F38" s="17"/>
      <c r="G38" s="17"/>
      <c r="H38" s="17"/>
      <c r="I38" s="17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3">
      <c r="A39" s="4"/>
      <c r="C39" s="16"/>
      <c r="D39" s="17"/>
      <c r="E39" s="17"/>
      <c r="F39" s="17"/>
      <c r="G39" s="17"/>
      <c r="H39" s="17"/>
      <c r="I39" s="17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3">
      <c r="A40" s="4"/>
      <c r="C40" s="16"/>
      <c r="D40" s="17"/>
      <c r="E40" s="17"/>
      <c r="F40" s="17"/>
      <c r="G40" s="17"/>
      <c r="H40" s="17"/>
      <c r="I40" s="17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3">
      <c r="A41" s="4"/>
      <c r="C41" s="16"/>
      <c r="D41" s="17"/>
      <c r="E41" s="17"/>
      <c r="F41" s="17"/>
      <c r="G41" s="17"/>
      <c r="H41" s="17"/>
      <c r="I41" s="17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3">
      <c r="A42" s="4"/>
      <c r="C42" s="16"/>
      <c r="D42" s="17"/>
      <c r="E42" s="17"/>
      <c r="F42" s="17"/>
      <c r="G42" s="17"/>
      <c r="H42" s="17"/>
      <c r="I42" s="17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3">
      <c r="A43" s="4"/>
      <c r="C43" s="16"/>
      <c r="D43" s="17"/>
      <c r="E43" s="17"/>
      <c r="F43" s="17"/>
      <c r="G43" s="17"/>
      <c r="H43" s="17"/>
      <c r="I43" s="17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3">
      <c r="C44" s="16"/>
      <c r="D44" s="17"/>
      <c r="E44" s="17"/>
      <c r="F44" s="17"/>
      <c r="G44" s="17"/>
      <c r="H44" s="17"/>
      <c r="I44" s="17"/>
    </row>
    <row r="45" spans="1:26" x14ac:dyDescent="0.3">
      <c r="C45" s="16"/>
      <c r="D45" s="17"/>
      <c r="E45" s="17"/>
      <c r="F45" s="17"/>
      <c r="G45" s="17"/>
      <c r="H45" s="17"/>
      <c r="I45" s="17"/>
    </row>
    <row r="53" spans="6:6" x14ac:dyDescent="0.3">
      <c r="F53" s="12"/>
    </row>
    <row r="54" spans="6:6" x14ac:dyDescent="0.3">
      <c r="F54" s="12"/>
    </row>
    <row r="59" spans="6:6" x14ac:dyDescent="0.3">
      <c r="F59" s="12"/>
    </row>
    <row r="60" spans="6:6" x14ac:dyDescent="0.3">
      <c r="F60" s="12"/>
    </row>
    <row r="66" spans="6:6" x14ac:dyDescent="0.3">
      <c r="F66" s="12"/>
    </row>
    <row r="71" spans="6:6" x14ac:dyDescent="0.3">
      <c r="F71" s="12"/>
    </row>
    <row r="72" spans="6:6" x14ac:dyDescent="0.3">
      <c r="F72" s="12"/>
    </row>
    <row r="77" spans="6:6" x14ac:dyDescent="0.3">
      <c r="F77" s="12"/>
    </row>
    <row r="78" spans="6:6" x14ac:dyDescent="0.3">
      <c r="F78" s="12"/>
    </row>
    <row r="83" spans="6:6" x14ac:dyDescent="0.3">
      <c r="F83" s="12"/>
    </row>
    <row r="84" spans="6:6" x14ac:dyDescent="0.3">
      <c r="F84" s="12"/>
    </row>
    <row r="90" spans="6:6" x14ac:dyDescent="0.3">
      <c r="F90" s="12"/>
    </row>
    <row r="95" spans="6:6" x14ac:dyDescent="0.3">
      <c r="F95" s="12"/>
    </row>
    <row r="96" spans="6:6" x14ac:dyDescent="0.3">
      <c r="F96" s="12"/>
    </row>
    <row r="101" spans="6:6" x14ac:dyDescent="0.3">
      <c r="F101" s="12"/>
    </row>
    <row r="102" spans="6:6" x14ac:dyDescent="0.3">
      <c r="F102" s="12"/>
    </row>
    <row r="107" spans="6:6" x14ac:dyDescent="0.3">
      <c r="F107" s="12"/>
    </row>
    <row r="108" spans="6:6" x14ac:dyDescent="0.3">
      <c r="F108" s="12"/>
    </row>
    <row r="113" spans="6:6" x14ac:dyDescent="0.3">
      <c r="F113" s="12"/>
    </row>
    <row r="114" spans="6:6" x14ac:dyDescent="0.3">
      <c r="F114" s="12"/>
    </row>
    <row r="120" spans="6:6" x14ac:dyDescent="0.3">
      <c r="F120" s="12"/>
    </row>
    <row r="125" spans="6:6" x14ac:dyDescent="0.3">
      <c r="F125" s="12"/>
    </row>
    <row r="126" spans="6:6" x14ac:dyDescent="0.3">
      <c r="F126" s="12"/>
    </row>
    <row r="131" spans="6:6" x14ac:dyDescent="0.3">
      <c r="F131" s="12"/>
    </row>
    <row r="132" spans="6:6" x14ac:dyDescent="0.3">
      <c r="F132" s="12"/>
    </row>
    <row r="143" spans="6:6" x14ac:dyDescent="0.3">
      <c r="F143" s="12"/>
    </row>
    <row r="144" spans="6:6" x14ac:dyDescent="0.3">
      <c r="F144" s="12"/>
    </row>
    <row r="149" spans="6:6" x14ac:dyDescent="0.3">
      <c r="F149" s="12"/>
    </row>
    <row r="150" spans="6:6" x14ac:dyDescent="0.3">
      <c r="F150" s="12"/>
    </row>
    <row r="155" spans="6:6" x14ac:dyDescent="0.3">
      <c r="F155" s="12"/>
    </row>
    <row r="156" spans="6:6" x14ac:dyDescent="0.3">
      <c r="F156" s="12"/>
    </row>
    <row r="161" spans="6:6" x14ac:dyDescent="0.3">
      <c r="F161" s="12"/>
    </row>
    <row r="162" spans="6:6" x14ac:dyDescent="0.3">
      <c r="F162" s="12"/>
    </row>
    <row r="167" spans="6:6" x14ac:dyDescent="0.3">
      <c r="F167" s="12"/>
    </row>
    <row r="168" spans="6:6" x14ac:dyDescent="0.3">
      <c r="F168" s="12"/>
    </row>
    <row r="173" spans="6:6" x14ac:dyDescent="0.3">
      <c r="F173" s="12"/>
    </row>
    <row r="174" spans="6:6" x14ac:dyDescent="0.3">
      <c r="F174" s="12"/>
    </row>
    <row r="179" spans="6:6" x14ac:dyDescent="0.3">
      <c r="F179" s="12"/>
    </row>
    <row r="180" spans="6:6" x14ac:dyDescent="0.3">
      <c r="F180" s="12"/>
    </row>
    <row r="186" spans="6:6" x14ac:dyDescent="0.3">
      <c r="F186" s="12"/>
    </row>
    <row r="191" spans="6:6" x14ac:dyDescent="0.3">
      <c r="F191" s="12"/>
    </row>
    <row r="192" spans="6:6" x14ac:dyDescent="0.3">
      <c r="F192" s="12"/>
    </row>
    <row r="197" spans="6:6" x14ac:dyDescent="0.3">
      <c r="F197" s="12"/>
    </row>
    <row r="198" spans="6:6" x14ac:dyDescent="0.3">
      <c r="F198" s="12"/>
    </row>
    <row r="203" spans="6:6" x14ac:dyDescent="0.3">
      <c r="F203" s="12"/>
    </row>
    <row r="204" spans="6:6" x14ac:dyDescent="0.3">
      <c r="F204" s="12"/>
    </row>
    <row r="209" spans="6:6" x14ac:dyDescent="0.3">
      <c r="F209" s="12"/>
    </row>
    <row r="210" spans="6:6" x14ac:dyDescent="0.3">
      <c r="F210" s="12"/>
    </row>
    <row r="215" spans="6:6" x14ac:dyDescent="0.3">
      <c r="F215" s="12"/>
    </row>
    <row r="216" spans="6:6" x14ac:dyDescent="0.3">
      <c r="F216" s="12"/>
    </row>
    <row r="222" spans="6:6" x14ac:dyDescent="0.3">
      <c r="F222" s="12"/>
    </row>
    <row r="227" spans="6:6" x14ac:dyDescent="0.3">
      <c r="F227" s="12"/>
    </row>
    <row r="228" spans="6:6" x14ac:dyDescent="0.3">
      <c r="F228" s="12"/>
    </row>
    <row r="234" spans="6:6" x14ac:dyDescent="0.3">
      <c r="F234" s="12"/>
    </row>
    <row r="240" spans="6:6" x14ac:dyDescent="0.3">
      <c r="F240" s="12"/>
    </row>
    <row r="242" spans="6:6" x14ac:dyDescent="0.3">
      <c r="F242" s="12"/>
    </row>
  </sheetData>
  <autoFilter ref="A4:AB4">
    <sortState ref="A4:AV41">
      <sortCondition ref="V3"/>
    </sortState>
  </autoFilter>
  <mergeCells count="1">
    <mergeCell ref="B1:U1"/>
  </mergeCells>
  <phoneticPr fontId="1" type="noConversion"/>
  <pageMargins left="0.7" right="0.7" top="0.75" bottom="0.75" header="0.3" footer="0.3"/>
  <pageSetup paperSize="9" scale="2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Company>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dura lex</dc:creator>
  <cp:lastModifiedBy>Оксана Георгиевна Бадада</cp:lastModifiedBy>
  <cp:lastPrinted>2019-03-27T07:44:40Z</cp:lastPrinted>
  <dcterms:created xsi:type="dcterms:W3CDTF">2014-02-24T16:07:53Z</dcterms:created>
  <dcterms:modified xsi:type="dcterms:W3CDTF">2026-09-08T10:51:23Z</dcterms:modified>
</cp:coreProperties>
</file>