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90" tabRatio="500"/>
  </bookViews>
  <sheets>
    <sheet name="ср.ариф." sheetId="1" r:id="rId1"/>
    <sheet name="Лист2" sheetId="2" r:id="rId2"/>
    <sheet name="Лист3" sheetId="3" r:id="rId3"/>
  </sheets>
  <definedNames>
    <definedName name="OLE_LINK1" localSheetId="0">ср.ариф.!#REF!</definedName>
  </definedNames>
  <calcPr calcId="124519"/>
</workbook>
</file>

<file path=xl/calcChain.xml><?xml version="1.0" encoding="utf-8"?>
<calcChain xmlns="http://schemas.openxmlformats.org/spreadsheetml/2006/main">
  <c r="U7" i="1"/>
  <c r="U8"/>
  <c r="U9"/>
  <c r="U10"/>
  <c r="U11"/>
  <c r="U12"/>
  <c r="U13"/>
  <c r="U14"/>
  <c r="T7"/>
  <c r="T8"/>
  <c r="T9"/>
  <c r="T10"/>
  <c r="T11"/>
  <c r="T12"/>
  <c r="T13"/>
  <c r="T14"/>
  <c r="S13"/>
  <c r="P7"/>
  <c r="Q7" s="1"/>
  <c r="R7" s="1"/>
  <c r="P8"/>
  <c r="Q8" s="1"/>
  <c r="R8" s="1"/>
  <c r="P9"/>
  <c r="Q9" s="1"/>
  <c r="R9" s="1"/>
  <c r="P10"/>
  <c r="Q10" s="1"/>
  <c r="R10" s="1"/>
  <c r="P11"/>
  <c r="Q11" s="1"/>
  <c r="R11" s="1"/>
  <c r="P12"/>
  <c r="Q12" s="1"/>
  <c r="R12" s="1"/>
  <c r="P13"/>
  <c r="Q13" s="1"/>
  <c r="R13" s="1"/>
  <c r="P14"/>
  <c r="Q14" s="1"/>
  <c r="R14" s="1"/>
  <c r="N7"/>
  <c r="S7" s="1"/>
  <c r="N8"/>
  <c r="S8" s="1"/>
  <c r="N9"/>
  <c r="S9" s="1"/>
  <c r="N10"/>
  <c r="S10" s="1"/>
  <c r="N11"/>
  <c r="S11" s="1"/>
  <c r="N12"/>
  <c r="S12" s="1"/>
  <c r="N13"/>
  <c r="N14"/>
  <c r="S14" s="1"/>
  <c r="U15"/>
  <c r="T15"/>
  <c r="P15"/>
  <c r="N15"/>
  <c r="S15" s="1"/>
  <c r="U16" l="1"/>
  <c r="Q15"/>
  <c r="R15" s="1"/>
</calcChain>
</file>

<file path=xl/sharedStrings.xml><?xml version="1.0" encoding="utf-8"?>
<sst xmlns="http://schemas.openxmlformats.org/spreadsheetml/2006/main" count="61" uniqueCount="48">
  <si>
    <t>№ п/п</t>
  </si>
  <si>
    <t>Источник №1</t>
  </si>
  <si>
    <t>Источник №2</t>
  </si>
  <si>
    <t>Источник №3</t>
  </si>
  <si>
    <t>Источник №4</t>
  </si>
  <si>
    <t>Источник №5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</si>
  <si>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</si>
  <si>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</si>
  <si>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</si>
  <si>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</si>
  <si>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</si>
  <si>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Кол-во</t>
  </si>
  <si>
    <t>Цена за ед.изм.</t>
  </si>
  <si>
    <t>РК</t>
  </si>
  <si>
    <t>%</t>
  </si>
  <si>
    <t>РК с %</t>
  </si>
  <si>
    <t>1.</t>
  </si>
  <si>
    <t>Ед. изм.</t>
  </si>
  <si>
    <t>*Цена за ед. товара</t>
  </si>
  <si>
    <t>ИТОГО:</t>
  </si>
  <si>
    <t xml:space="preserve">                    (должность)                                         подписано ЭЦП                (расшифровка подписи)</t>
  </si>
  <si>
    <t xml:space="preserve">Цена контракта рассчитана методом сопоставимых рыночных цен (анализа рынка).
</t>
  </si>
  <si>
    <t>* С целью эффективного использования бюджетных средств, в соответствии со ст. 34, 72 Бюджетного кодекса РФ, цена контракта с единственным поставщиком рассчитана исходя из минимального значения цены единицы.</t>
  </si>
  <si>
    <t>*Расчет цены контракта</t>
  </si>
  <si>
    <t>Расчет цены контракта</t>
  </si>
  <si>
    <t>шт.</t>
  </si>
  <si>
    <t>Наименование товара</t>
  </si>
  <si>
    <t xml:space="preserve">                                       ОБОСНОВАНИЕ ЦЕНЫ КОНТРАКТА
</t>
  </si>
  <si>
    <r>
      <t xml:space="preserve">Директор ФИЦ ПХФ и МХ РАН  </t>
    </r>
    <r>
      <rPr>
        <u/>
        <sz val="12"/>
        <rFont val="Times New Roman"/>
        <family val="1"/>
        <charset val="204"/>
      </rPr>
      <t>____________</t>
    </r>
    <r>
      <rPr>
        <sz val="12"/>
        <rFont val="Times New Roman"/>
        <family val="1"/>
        <charset val="204"/>
      </rPr>
      <t>__  Голосов Е.В.</t>
    </r>
  </si>
  <si>
    <t>2.</t>
  </si>
  <si>
    <t>3.</t>
  </si>
  <si>
    <t>4.</t>
  </si>
  <si>
    <t>5.</t>
  </si>
  <si>
    <t>6.</t>
  </si>
  <si>
    <t>7.</t>
  </si>
  <si>
    <t>8.</t>
  </si>
  <si>
    <t>9.</t>
  </si>
  <si>
    <t xml:space="preserve">Поставка пластика для 3D-принтера </t>
  </si>
  <si>
    <t>В результате проведенного расчета стартовая цена составит    159 189 руб   66     коп</t>
  </si>
  <si>
    <t>Катушка ABS-пластика Bambu lab 1.75 мм 1кг., красный</t>
  </si>
  <si>
    <t>Катушка ABS пластик Bambu Lab 1.75 мм 1кг, белый</t>
  </si>
  <si>
    <t>Катушка ASA пластик Bambu lab 1.75 мм 1 кг, белый</t>
  </si>
  <si>
    <t>Катушка PA6-GF пластик Bambu lab — RFID 1.75 мм 1кг, желтый</t>
  </si>
  <si>
    <t>Катушка PAHT-CF пластик Bambu Lab 1.75 мм 1кг, черный</t>
  </si>
  <si>
    <t>Катушка PETG-CF пластик Bambu Lab 1.75 мм 1кг, черный</t>
  </si>
  <si>
    <t>Катушка PETG-HF пластик Bambu lab 1.75 мм 1 кг, черный</t>
  </si>
  <si>
    <t>Катушка PLA Basic пластик Bambu lab 1.75 мм 1кг, серебряная</t>
  </si>
  <si>
    <t>КатушкаTPU 95A HF пластик Bambu lab 1.75 мм 1кг, серый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</si>
</sst>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6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333399"/>
      <name val="Calibri"/>
      <family val="2"/>
      <charset val="204"/>
    </font>
    <font>
      <b/>
      <sz val="13"/>
      <color rgb="FF333399"/>
      <name val="Calibri"/>
      <family val="2"/>
      <charset val="204"/>
    </font>
    <font>
      <b/>
      <sz val="11"/>
      <color rgb="FF3333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333399"/>
      <name val="Cambria"/>
      <family val="2"/>
      <charset val="204"/>
    </font>
    <font>
      <sz val="11"/>
      <color rgb="FF9933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99CCFF"/>
        <bgColor rgb="FFCCCC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666699"/>
        <bgColor rgb="FF8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2" fillId="2" borderId="0" applyBorder="0" applyProtection="0"/>
    <xf numFmtId="0" fontId="22" fillId="3" borderId="0" applyBorder="0" applyProtection="0"/>
    <xf numFmtId="0" fontId="22" fillId="4" borderId="0" applyBorder="0" applyProtection="0"/>
    <xf numFmtId="0" fontId="22" fillId="2" borderId="0" applyBorder="0" applyProtection="0"/>
    <xf numFmtId="0" fontId="22" fillId="5" borderId="0" applyBorder="0" applyProtection="0"/>
    <xf numFmtId="0" fontId="22" fillId="3" borderId="0" applyBorder="0" applyProtection="0"/>
    <xf numFmtId="0" fontId="22" fillId="6" borderId="0" applyBorder="0" applyProtection="0"/>
    <xf numFmtId="0" fontId="22" fillId="7" borderId="0" applyBorder="0" applyProtection="0"/>
    <xf numFmtId="0" fontId="22" fillId="8" borderId="0" applyBorder="0" applyProtection="0"/>
    <xf numFmtId="0" fontId="22" fillId="6" borderId="0" applyBorder="0" applyProtection="0"/>
    <xf numFmtId="0" fontId="22" fillId="9" borderId="0" applyBorder="0" applyProtection="0"/>
    <xf numFmtId="0" fontId="22" fillId="3" borderId="0" applyBorder="0" applyProtection="0"/>
    <xf numFmtId="0" fontId="1" fillId="10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6" borderId="0" applyBorder="0" applyProtection="0"/>
    <xf numFmtId="0" fontId="1" fillId="10" borderId="0" applyBorder="0" applyProtection="0"/>
    <xf numFmtId="0" fontId="1" fillId="3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0" borderId="0" applyBorder="0" applyProtection="0"/>
    <xf numFmtId="0" fontId="1" fillId="14" borderId="0" applyBorder="0" applyProtection="0"/>
    <xf numFmtId="0" fontId="2" fillId="3" borderId="1" applyProtection="0"/>
    <xf numFmtId="0" fontId="3" fillId="2" borderId="2" applyProtection="0"/>
    <xf numFmtId="0" fontId="4" fillId="2" borderId="1" applyProtection="0"/>
    <xf numFmtId="0" fontId="5" fillId="0" borderId="3" applyProtection="0"/>
    <xf numFmtId="0" fontId="6" fillId="0" borderId="4" applyProtection="0"/>
    <xf numFmtId="0" fontId="7" fillId="0" borderId="5" applyProtection="0"/>
    <xf numFmtId="0" fontId="7" fillId="0" borderId="0" applyBorder="0" applyProtection="0"/>
    <xf numFmtId="0" fontId="8" fillId="0" borderId="6" applyProtection="0"/>
    <xf numFmtId="0" fontId="9" fillId="15" borderId="7" applyProtection="0"/>
    <xf numFmtId="0" fontId="10" fillId="0" borderId="0" applyBorder="0" applyProtection="0"/>
    <xf numFmtId="0" fontId="11" fillId="8" borderId="0" applyBorder="0" applyProtection="0"/>
    <xf numFmtId="0" fontId="12" fillId="0" borderId="0"/>
    <xf numFmtId="0" fontId="13" fillId="0" borderId="0"/>
    <xf numFmtId="0" fontId="14" fillId="16" borderId="0" applyBorder="0" applyProtection="0"/>
    <xf numFmtId="0" fontId="15" fillId="0" borderId="0" applyBorder="0" applyProtection="0"/>
    <xf numFmtId="0" fontId="13" fillId="4" borderId="8" applyProtection="0"/>
    <xf numFmtId="0" fontId="16" fillId="0" borderId="9" applyProtection="0"/>
    <xf numFmtId="0" fontId="17" fillId="0" borderId="0" applyBorder="0" applyProtection="0"/>
    <xf numFmtId="0" fontId="18" fillId="17" borderId="0" applyBorder="0" applyProtection="0"/>
  </cellStyleXfs>
  <cellXfs count="36">
    <xf numFmtId="0" fontId="0" fillId="0" borderId="0" xfId="0"/>
    <xf numFmtId="0" fontId="19" fillId="0" borderId="0" xfId="0" applyFont="1" applyFill="1"/>
    <xf numFmtId="0" fontId="0" fillId="0" borderId="0" xfId="0" applyFill="1"/>
    <xf numFmtId="0" fontId="19" fillId="0" borderId="0" xfId="0" applyFont="1" applyFill="1" applyAlignment="1">
      <alignment horizontal="center"/>
    </xf>
    <xf numFmtId="0" fontId="21" fillId="0" borderId="0" xfId="0" applyFont="1" applyFill="1"/>
    <xf numFmtId="164" fontId="21" fillId="0" borderId="11" xfId="0" applyNumberFormat="1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1" fillId="0" borderId="18" xfId="0" applyFont="1" applyFill="1" applyBorder="1" applyAlignment="1">
      <alignment horizontal="center" vertical="center" wrapText="1"/>
    </xf>
    <xf numFmtId="2" fontId="21" fillId="0" borderId="11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2" fontId="21" fillId="0" borderId="0" xfId="0" applyNumberFormat="1" applyFont="1" applyFill="1"/>
    <xf numFmtId="0" fontId="24" fillId="0" borderId="0" xfId="0" applyFont="1" applyFill="1" applyAlignment="1">
      <alignment horizontal="left" vertical="top" wrapText="1"/>
    </xf>
    <xf numFmtId="0" fontId="21" fillId="0" borderId="0" xfId="0" applyFont="1" applyFill="1" applyAlignment="1">
      <alignment horizontal="center"/>
    </xf>
    <xf numFmtId="0" fontId="24" fillId="0" borderId="0" xfId="0" applyFont="1" applyFill="1"/>
    <xf numFmtId="164" fontId="21" fillId="0" borderId="11" xfId="0" applyNumberFormat="1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/>
    </xf>
    <xf numFmtId="164" fontId="21" fillId="0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4" fontId="24" fillId="0" borderId="0" xfId="0" applyNumberFormat="1" applyFont="1" applyFill="1" applyBorder="1" applyAlignment="1">
      <alignment horizontal="center" vertical="top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right" vertical="center" wrapText="1"/>
    </xf>
    <xf numFmtId="0" fontId="21" fillId="0" borderId="17" xfId="0" applyFont="1" applyFill="1" applyBorder="1" applyAlignment="1">
      <alignment horizontal="right" vertical="center" wrapText="1"/>
    </xf>
    <xf numFmtId="0" fontId="21" fillId="0" borderId="12" xfId="0" applyFont="1" applyFill="1" applyBorder="1" applyAlignment="1">
      <alignment horizontal="right" vertical="center" wrapText="1"/>
    </xf>
  </cellXfs>
  <cellStyles count="4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6"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800080"/>
      </font>
      <fill>
        <patternFill>
          <bgColor rgb="FFFF99CC"/>
        </patternFill>
      </fill>
    </dxf>
    <dxf>
      <font>
        <color rgb="FF008000"/>
      </font>
      <fill>
        <patternFill>
          <bgColor rgb="FFCCFFCC"/>
        </patternFill>
      </fill>
    </dxf>
    <dxf>
      <font>
        <color rgb="FF800080"/>
      </font>
      <fill>
        <patternFill>
          <bgColor rgb="FFFF99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257175</xdr:colOff>
      <xdr:row>22</xdr:row>
      <xdr:rowOff>222735</xdr:rowOff>
    </xdr:from>
    <xdr:to>
      <xdr:col>15</xdr:col>
      <xdr:colOff>506695</xdr:colOff>
      <xdr:row>24</xdr:row>
      <xdr:rowOff>31555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257175" y="8995260"/>
          <a:ext cx="10279345" cy="732745"/>
        </a:xfrm>
        <a:prstGeom prst="rect">
          <a:avLst/>
        </a:prstGeom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37"/>
  <sheetViews>
    <sheetView tabSelected="1" workbookViewId="0">
      <pane ySplit="1" topLeftCell="A2" activePane="bottomLeft" state="frozen"/>
      <selection pane="bottomLeft" activeCell="B15" sqref="B15"/>
    </sheetView>
  </sheetViews>
  <sheetFormatPr defaultColWidth="9.140625" defaultRowHeight="15"/>
  <cols>
    <col min="1" max="1" width="4.28515625" style="1" customWidth="1"/>
    <col min="2" max="2" width="55.140625" style="1" customWidth="1"/>
    <col min="3" max="3" width="9.140625" style="1"/>
    <col min="4" max="4" width="8" style="1" customWidth="1"/>
    <col min="5" max="5" width="16" style="1" customWidth="1"/>
    <col min="6" max="6" width="15.7109375" style="1" customWidth="1"/>
    <col min="7" max="7" width="15.85546875" style="1" customWidth="1"/>
    <col min="8" max="8" width="7.28515625" style="3" hidden="1" customWidth="1"/>
    <col min="9" max="9" width="11.5703125" style="3" hidden="1" customWidth="1"/>
    <col min="10" max="13" width="9.140625" style="1" hidden="1"/>
    <col min="14" max="14" width="18.7109375" style="1" customWidth="1"/>
    <col min="15" max="15" width="7.5703125" style="1" customWidth="1"/>
    <col min="16" max="16" width="11.28515625" style="1" customWidth="1"/>
    <col min="17" max="17" width="9.28515625" style="1" customWidth="1"/>
    <col min="18" max="18" width="18.42578125" style="1" customWidth="1"/>
    <col min="19" max="19" width="16.7109375" style="1" customWidth="1"/>
    <col min="20" max="20" width="14.42578125" style="1" customWidth="1"/>
    <col min="21" max="21" width="14.85546875" style="1" customWidth="1"/>
    <col min="22" max="22" width="9.28515625" style="1" customWidth="1"/>
    <col min="23" max="1024" width="9.140625" style="1"/>
    <col min="1025" max="16384" width="9.140625" style="2"/>
  </cols>
  <sheetData>
    <row r="1" spans="1:21" ht="22.5" customHeight="1">
      <c r="A1" s="28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1" ht="22.5" customHeight="1">
      <c r="A2" s="28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12.7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21" ht="21.75" customHeight="1">
      <c r="A4" s="30" t="s">
        <v>21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4"/>
      <c r="U4" s="4"/>
    </row>
    <row r="5" spans="1:21" ht="41.25" customHeight="1">
      <c r="A5" s="25" t="s">
        <v>0</v>
      </c>
      <c r="B5" s="26" t="s">
        <v>26</v>
      </c>
      <c r="C5" s="31" t="s">
        <v>17</v>
      </c>
      <c r="D5" s="31" t="s">
        <v>11</v>
      </c>
      <c r="E5" s="5" t="s">
        <v>1</v>
      </c>
      <c r="F5" s="5" t="s">
        <v>2</v>
      </c>
      <c r="G5" s="5" t="s">
        <v>3</v>
      </c>
      <c r="H5" s="22" t="s">
        <v>4</v>
      </c>
      <c r="I5" s="22"/>
      <c r="J5" s="22"/>
      <c r="K5" s="22" t="s">
        <v>5</v>
      </c>
      <c r="L5" s="22"/>
      <c r="M5" s="22"/>
      <c r="N5" s="22" t="s">
        <v>6</v>
      </c>
      <c r="O5" s="25" t="s">
        <v>7</v>
      </c>
      <c r="P5" s="25" t="s">
        <v>8</v>
      </c>
      <c r="Q5" s="25" t="s">
        <v>9</v>
      </c>
      <c r="R5" s="25" t="s">
        <v>10</v>
      </c>
      <c r="S5" s="22" t="s">
        <v>24</v>
      </c>
      <c r="T5" s="22" t="s">
        <v>18</v>
      </c>
      <c r="U5" s="22" t="s">
        <v>23</v>
      </c>
    </row>
    <row r="6" spans="1:21" ht="39" customHeight="1">
      <c r="A6" s="25"/>
      <c r="B6" s="27"/>
      <c r="C6" s="32"/>
      <c r="D6" s="32"/>
      <c r="E6" s="5" t="s">
        <v>12</v>
      </c>
      <c r="F6" s="5" t="s">
        <v>12</v>
      </c>
      <c r="G6" s="5" t="s">
        <v>12</v>
      </c>
      <c r="H6" s="5" t="s">
        <v>13</v>
      </c>
      <c r="I6" s="5" t="s">
        <v>14</v>
      </c>
      <c r="J6" s="5" t="s">
        <v>15</v>
      </c>
      <c r="K6" s="5" t="s">
        <v>13</v>
      </c>
      <c r="L6" s="5" t="s">
        <v>14</v>
      </c>
      <c r="M6" s="5" t="s">
        <v>15</v>
      </c>
      <c r="N6" s="22"/>
      <c r="O6" s="25"/>
      <c r="P6" s="25"/>
      <c r="Q6" s="25"/>
      <c r="R6" s="25"/>
      <c r="S6" s="22"/>
      <c r="T6" s="22"/>
      <c r="U6" s="22"/>
    </row>
    <row r="7" spans="1:21" ht="39" customHeight="1">
      <c r="A7" s="20" t="s">
        <v>16</v>
      </c>
      <c r="B7" s="6" t="s">
        <v>39</v>
      </c>
      <c r="C7" s="7" t="s">
        <v>25</v>
      </c>
      <c r="D7" s="19">
        <v>10</v>
      </c>
      <c r="E7" s="18">
        <v>2010.96</v>
      </c>
      <c r="F7" s="18">
        <v>2042.88</v>
      </c>
      <c r="G7" s="18">
        <v>2058.84</v>
      </c>
      <c r="H7" s="18"/>
      <c r="I7" s="18"/>
      <c r="J7" s="18"/>
      <c r="K7" s="18"/>
      <c r="L7" s="18"/>
      <c r="M7" s="18"/>
      <c r="N7" s="18">
        <f t="shared" ref="N7:N14" si="0">(E7+F7+G7)/3</f>
        <v>2037.5600000000002</v>
      </c>
      <c r="O7" s="20">
        <v>3</v>
      </c>
      <c r="P7" s="8">
        <f t="shared" ref="P7:P14" si="1">STDEV(E7,F7,G7,J7,M7)</f>
        <v>24.379302697162593</v>
      </c>
      <c r="Q7" s="8">
        <f t="shared" ref="Q7:Q14" si="2">P7/N7*100</f>
        <v>1.1964949595183745</v>
      </c>
      <c r="R7" s="20" t="str">
        <f t="shared" ref="R7:R14" si="3">IF(Q7&lt;33,"ОДНОРОДНЫЕ","НЕОДНОРОДНЫЕ")</f>
        <v>ОДНОРОДНЫЕ</v>
      </c>
      <c r="S7" s="18">
        <f t="shared" ref="S7:S14" si="4">D7*N7</f>
        <v>20375.600000000002</v>
      </c>
      <c r="T7" s="18">
        <f t="shared" ref="T7:T14" si="5">E7</f>
        <v>2010.96</v>
      </c>
      <c r="U7" s="8">
        <f t="shared" ref="U7:U14" si="6">E7*D7</f>
        <v>20109.599999999999</v>
      </c>
    </row>
    <row r="8" spans="1:21" ht="39" customHeight="1">
      <c r="A8" s="20" t="s">
        <v>29</v>
      </c>
      <c r="B8" s="6" t="s">
        <v>40</v>
      </c>
      <c r="C8" s="7" t="s">
        <v>25</v>
      </c>
      <c r="D8" s="19">
        <v>10</v>
      </c>
      <c r="E8" s="18">
        <v>1832.04</v>
      </c>
      <c r="F8" s="18">
        <v>1861.12</v>
      </c>
      <c r="G8" s="18">
        <v>1875.66</v>
      </c>
      <c r="H8" s="18"/>
      <c r="I8" s="18"/>
      <c r="J8" s="18"/>
      <c r="K8" s="18"/>
      <c r="L8" s="18"/>
      <c r="M8" s="18"/>
      <c r="N8" s="18">
        <f t="shared" si="0"/>
        <v>1856.2733333333333</v>
      </c>
      <c r="O8" s="20">
        <v>3</v>
      </c>
      <c r="P8" s="8">
        <f t="shared" si="1"/>
        <v>22.210216868217145</v>
      </c>
      <c r="Q8" s="8">
        <f t="shared" si="2"/>
        <v>1.1964949595183798</v>
      </c>
      <c r="R8" s="20" t="str">
        <f t="shared" si="3"/>
        <v>ОДНОРОДНЫЕ</v>
      </c>
      <c r="S8" s="18">
        <f t="shared" si="4"/>
        <v>18562.733333333334</v>
      </c>
      <c r="T8" s="18">
        <f t="shared" si="5"/>
        <v>1832.04</v>
      </c>
      <c r="U8" s="8">
        <f t="shared" si="6"/>
        <v>18320.400000000001</v>
      </c>
    </row>
    <row r="9" spans="1:21" ht="39" customHeight="1">
      <c r="A9" s="20" t="s">
        <v>30</v>
      </c>
      <c r="B9" s="6" t="s">
        <v>41</v>
      </c>
      <c r="C9" s="7" t="s">
        <v>25</v>
      </c>
      <c r="D9" s="19">
        <v>5</v>
      </c>
      <c r="E9" s="18">
        <v>4401.18</v>
      </c>
      <c r="F9" s="18">
        <v>4471.04</v>
      </c>
      <c r="G9" s="18">
        <v>4505.97</v>
      </c>
      <c r="H9" s="18"/>
      <c r="I9" s="18"/>
      <c r="J9" s="18"/>
      <c r="K9" s="18"/>
      <c r="L9" s="18"/>
      <c r="M9" s="18"/>
      <c r="N9" s="18">
        <f t="shared" si="0"/>
        <v>4459.3966666666674</v>
      </c>
      <c r="O9" s="20">
        <v>3</v>
      </c>
      <c r="P9" s="8">
        <f t="shared" si="1"/>
        <v>53.356456341482165</v>
      </c>
      <c r="Q9" s="8">
        <f t="shared" si="2"/>
        <v>1.1964949595157974</v>
      </c>
      <c r="R9" s="20" t="str">
        <f t="shared" si="3"/>
        <v>ОДНОРОДНЫЕ</v>
      </c>
      <c r="S9" s="18">
        <f t="shared" si="4"/>
        <v>22296.983333333337</v>
      </c>
      <c r="T9" s="18">
        <f t="shared" si="5"/>
        <v>4401.18</v>
      </c>
      <c r="U9" s="8">
        <f t="shared" si="6"/>
        <v>22005.9</v>
      </c>
    </row>
    <row r="10" spans="1:21" ht="39" customHeight="1">
      <c r="A10" s="20" t="s">
        <v>31</v>
      </c>
      <c r="B10" s="6" t="s">
        <v>42</v>
      </c>
      <c r="C10" s="7" t="s">
        <v>25</v>
      </c>
      <c r="D10" s="19">
        <v>3</v>
      </c>
      <c r="E10" s="18">
        <v>7881.3</v>
      </c>
      <c r="F10" s="18">
        <v>8006.4</v>
      </c>
      <c r="G10" s="18">
        <v>8068.95</v>
      </c>
      <c r="H10" s="18"/>
      <c r="I10" s="18"/>
      <c r="J10" s="18"/>
      <c r="K10" s="18"/>
      <c r="L10" s="18"/>
      <c r="M10" s="18"/>
      <c r="N10" s="18">
        <f t="shared" si="0"/>
        <v>7985.55</v>
      </c>
      <c r="O10" s="20">
        <v>3</v>
      </c>
      <c r="P10" s="8">
        <f t="shared" si="1"/>
        <v>95.546703239748169</v>
      </c>
      <c r="Q10" s="8">
        <f t="shared" si="2"/>
        <v>1.1964949595174805</v>
      </c>
      <c r="R10" s="20" t="str">
        <f t="shared" si="3"/>
        <v>ОДНОРОДНЫЕ</v>
      </c>
      <c r="S10" s="18">
        <f t="shared" si="4"/>
        <v>23956.65</v>
      </c>
      <c r="T10" s="18">
        <f t="shared" si="5"/>
        <v>7881.3</v>
      </c>
      <c r="U10" s="8">
        <f t="shared" si="6"/>
        <v>23643.9</v>
      </c>
    </row>
    <row r="11" spans="1:21" ht="39" customHeight="1">
      <c r="A11" s="20" t="s">
        <v>32</v>
      </c>
      <c r="B11" s="6" t="s">
        <v>43</v>
      </c>
      <c r="C11" s="7" t="s">
        <v>25</v>
      </c>
      <c r="D11" s="19">
        <v>2</v>
      </c>
      <c r="E11" s="18">
        <v>12250.98</v>
      </c>
      <c r="F11" s="18">
        <v>12445.44</v>
      </c>
      <c r="G11" s="18">
        <v>12542.67</v>
      </c>
      <c r="H11" s="18"/>
      <c r="I11" s="18"/>
      <c r="J11" s="18"/>
      <c r="K11" s="18"/>
      <c r="L11" s="18"/>
      <c r="M11" s="18"/>
      <c r="N11" s="18">
        <f t="shared" si="0"/>
        <v>12413.029999999999</v>
      </c>
      <c r="O11" s="20">
        <v>3</v>
      </c>
      <c r="P11" s="8">
        <f t="shared" si="1"/>
        <v>148.52127827365089</v>
      </c>
      <c r="Q11" s="8">
        <f t="shared" si="2"/>
        <v>1.1964949595195606</v>
      </c>
      <c r="R11" s="20" t="str">
        <f t="shared" si="3"/>
        <v>ОДНОРОДНЫЕ</v>
      </c>
      <c r="S11" s="18">
        <f t="shared" si="4"/>
        <v>24826.059999999998</v>
      </c>
      <c r="T11" s="18">
        <f t="shared" si="5"/>
        <v>12250.98</v>
      </c>
      <c r="U11" s="8">
        <f t="shared" si="6"/>
        <v>24501.96</v>
      </c>
    </row>
    <row r="12" spans="1:21" ht="39" customHeight="1">
      <c r="A12" s="20" t="s">
        <v>33</v>
      </c>
      <c r="B12" s="6" t="s">
        <v>44</v>
      </c>
      <c r="C12" s="7" t="s">
        <v>25</v>
      </c>
      <c r="D12" s="19">
        <v>3</v>
      </c>
      <c r="E12" s="18">
        <v>2871.54</v>
      </c>
      <c r="F12" s="18">
        <v>2917.12</v>
      </c>
      <c r="G12" s="18">
        <v>2939.91</v>
      </c>
      <c r="H12" s="18"/>
      <c r="I12" s="18"/>
      <c r="J12" s="18"/>
      <c r="K12" s="18"/>
      <c r="L12" s="18"/>
      <c r="M12" s="18"/>
      <c r="N12" s="18">
        <f t="shared" si="0"/>
        <v>2909.5233333333331</v>
      </c>
      <c r="O12" s="20">
        <v>3</v>
      </c>
      <c r="P12" s="8">
        <f t="shared" si="1"/>
        <v>34.812300029373773</v>
      </c>
      <c r="Q12" s="8">
        <f t="shared" si="2"/>
        <v>1.1964949595193868</v>
      </c>
      <c r="R12" s="20" t="str">
        <f t="shared" si="3"/>
        <v>ОДНОРОДНЫЕ</v>
      </c>
      <c r="S12" s="18">
        <f t="shared" si="4"/>
        <v>8728.57</v>
      </c>
      <c r="T12" s="18">
        <f t="shared" si="5"/>
        <v>2871.54</v>
      </c>
      <c r="U12" s="8">
        <f t="shared" si="6"/>
        <v>8614.619999999999</v>
      </c>
    </row>
    <row r="13" spans="1:21" ht="39" customHeight="1">
      <c r="A13" s="20" t="s">
        <v>34</v>
      </c>
      <c r="B13" s="6" t="s">
        <v>45</v>
      </c>
      <c r="C13" s="7" t="s">
        <v>25</v>
      </c>
      <c r="D13" s="19">
        <v>10</v>
      </c>
      <c r="E13" s="18">
        <v>1832.04</v>
      </c>
      <c r="F13" s="18">
        <v>1861.12</v>
      </c>
      <c r="G13" s="18">
        <v>1875.66</v>
      </c>
      <c r="H13" s="18"/>
      <c r="I13" s="18"/>
      <c r="J13" s="18"/>
      <c r="K13" s="18"/>
      <c r="L13" s="18"/>
      <c r="M13" s="18"/>
      <c r="N13" s="18">
        <f t="shared" si="0"/>
        <v>1856.2733333333333</v>
      </c>
      <c r="O13" s="20">
        <v>3</v>
      </c>
      <c r="P13" s="8">
        <f t="shared" si="1"/>
        <v>22.210216868217145</v>
      </c>
      <c r="Q13" s="8">
        <f t="shared" si="2"/>
        <v>1.1964949595183798</v>
      </c>
      <c r="R13" s="20" t="str">
        <f t="shared" si="3"/>
        <v>ОДНОРОДНЫЕ</v>
      </c>
      <c r="S13" s="18">
        <f t="shared" si="4"/>
        <v>18562.733333333334</v>
      </c>
      <c r="T13" s="18">
        <f t="shared" si="5"/>
        <v>1832.04</v>
      </c>
      <c r="U13" s="8">
        <f t="shared" si="6"/>
        <v>18320.400000000001</v>
      </c>
    </row>
    <row r="14" spans="1:21" ht="39" customHeight="1">
      <c r="A14" s="20" t="s">
        <v>35</v>
      </c>
      <c r="B14" s="6" t="s">
        <v>46</v>
      </c>
      <c r="C14" s="7" t="s">
        <v>25</v>
      </c>
      <c r="D14" s="19">
        <v>3</v>
      </c>
      <c r="E14" s="18">
        <v>1960.56</v>
      </c>
      <c r="F14" s="18">
        <v>1991.68</v>
      </c>
      <c r="G14" s="18">
        <v>2007.24</v>
      </c>
      <c r="H14" s="18"/>
      <c r="I14" s="18"/>
      <c r="J14" s="18"/>
      <c r="K14" s="18"/>
      <c r="L14" s="18"/>
      <c r="M14" s="18"/>
      <c r="N14" s="18">
        <f t="shared" si="0"/>
        <v>1986.4933333333331</v>
      </c>
      <c r="O14" s="20">
        <v>3</v>
      </c>
      <c r="P14" s="8">
        <f t="shared" si="1"/>
        <v>23.768292604507916</v>
      </c>
      <c r="Q14" s="8">
        <f t="shared" si="2"/>
        <v>1.1964949595186787</v>
      </c>
      <c r="R14" s="20" t="str">
        <f t="shared" si="3"/>
        <v>ОДНОРОДНЫЕ</v>
      </c>
      <c r="S14" s="18">
        <f t="shared" si="4"/>
        <v>5959.48</v>
      </c>
      <c r="T14" s="18">
        <f t="shared" si="5"/>
        <v>1960.56</v>
      </c>
      <c r="U14" s="8">
        <f t="shared" si="6"/>
        <v>5881.68</v>
      </c>
    </row>
    <row r="15" spans="1:21" ht="44.25" customHeight="1">
      <c r="A15" s="20" t="s">
        <v>36</v>
      </c>
      <c r="B15" s="6" t="s">
        <v>47</v>
      </c>
      <c r="C15" s="7" t="s">
        <v>25</v>
      </c>
      <c r="D15" s="17">
        <v>5</v>
      </c>
      <c r="E15" s="15">
        <v>3558.24</v>
      </c>
      <c r="F15" s="15">
        <v>3614.72</v>
      </c>
      <c r="G15" s="15">
        <v>3642.96</v>
      </c>
      <c r="H15" s="15"/>
      <c r="I15" s="15"/>
      <c r="J15" s="15"/>
      <c r="K15" s="15"/>
      <c r="L15" s="15"/>
      <c r="M15" s="15"/>
      <c r="N15" s="15">
        <f t="shared" ref="N15" si="7">(E15+F15+G15)/3</f>
        <v>3605.3066666666659</v>
      </c>
      <c r="O15" s="16">
        <v>3</v>
      </c>
      <c r="P15" s="8">
        <f t="shared" ref="P15" si="8">STDEV(E15,F15,G15,J15,M15)</f>
        <v>43.137312541903661</v>
      </c>
      <c r="Q15" s="8">
        <f t="shared" ref="Q15" si="9">P15/N15*100</f>
        <v>1.1964949595199579</v>
      </c>
      <c r="R15" s="16" t="str">
        <f t="shared" ref="R15" si="10">IF(Q15&lt;33,"ОДНОРОДНЫЕ","НЕОДНОРОДНЫЕ")</f>
        <v>ОДНОРОДНЫЕ</v>
      </c>
      <c r="S15" s="15">
        <f t="shared" ref="S15" si="11">D15*N15</f>
        <v>18026.533333333329</v>
      </c>
      <c r="T15" s="15">
        <f t="shared" ref="T15" si="12">E15</f>
        <v>3558.24</v>
      </c>
      <c r="U15" s="8">
        <f t="shared" ref="U15" si="13">E15*D15</f>
        <v>17791.199999999997</v>
      </c>
    </row>
    <row r="16" spans="1:21" ht="36.75" customHeight="1">
      <c r="A16" s="33" t="s">
        <v>19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5"/>
      <c r="U16" s="5">
        <f>SUM(U7:U15)</f>
        <v>159189.65999999997</v>
      </c>
    </row>
    <row r="17" spans="1:21" ht="18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</row>
    <row r="18" spans="1:21" ht="42" customHeight="1">
      <c r="A18" s="29" t="s">
        <v>22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11"/>
      <c r="U18" s="4"/>
    </row>
    <row r="19" spans="1:21" ht="21.75" customHeight="1">
      <c r="A19" s="23" t="s">
        <v>38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4"/>
      <c r="U19" s="4"/>
    </row>
    <row r="20" spans="1:21" ht="12.75" customHeight="1">
      <c r="A20" s="12"/>
      <c r="B20" s="12"/>
      <c r="C20" s="24"/>
      <c r="D20" s="24"/>
      <c r="E20" s="24"/>
      <c r="F20" s="24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4"/>
      <c r="U20" s="4"/>
    </row>
    <row r="21" spans="1:21" ht="27" customHeight="1">
      <c r="A21" s="21" t="s">
        <v>28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4"/>
      <c r="U21" s="4"/>
    </row>
    <row r="22" spans="1:21" ht="15.75" customHeight="1">
      <c r="A22" s="21" t="s">
        <v>20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4"/>
      <c r="U22" s="4"/>
    </row>
    <row r="23" spans="1:21" ht="37.5" customHeight="1">
      <c r="A23" s="4"/>
      <c r="B23" s="4"/>
      <c r="C23" s="4"/>
      <c r="D23" s="4"/>
      <c r="E23" s="4"/>
      <c r="F23" s="4"/>
      <c r="G23" s="4"/>
      <c r="H23" s="13"/>
      <c r="I23" s="13"/>
      <c r="J23" s="4"/>
      <c r="K23" s="4"/>
      <c r="L23" s="4"/>
      <c r="M23" s="4"/>
      <c r="N23" s="4"/>
      <c r="O23" s="4"/>
      <c r="P23" s="4"/>
      <c r="Q23" s="4"/>
      <c r="R23" s="14"/>
      <c r="S23" s="4"/>
      <c r="T23" s="4"/>
      <c r="U23" s="4"/>
    </row>
    <row r="24" spans="1:21" ht="35.25" customHeight="1">
      <c r="A24" s="4"/>
      <c r="B24" s="4"/>
      <c r="C24" s="4"/>
      <c r="D24" s="4"/>
      <c r="E24" s="4"/>
      <c r="F24" s="4"/>
      <c r="G24" s="4"/>
      <c r="H24" s="13"/>
      <c r="I24" s="1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27" customHeight="1"/>
    <row r="26" spans="1:21" ht="12.75" customHeight="1"/>
    <row r="27" spans="1:21" ht="35.25" customHeight="1"/>
    <row r="28" spans="1:21" ht="35.25" customHeight="1"/>
    <row r="29" spans="1:21" ht="35.25" customHeight="1"/>
    <row r="30" spans="1:21" ht="18" customHeight="1"/>
    <row r="31" spans="1:21" ht="35.25" customHeight="1"/>
    <row r="33" spans="1:19" ht="37.5" customHeight="1"/>
    <row r="34" spans="1:19" s="3" customFormat="1" ht="67.5" customHeight="1">
      <c r="A34" s="1"/>
      <c r="B34" s="1"/>
      <c r="C34" s="1"/>
      <c r="D34" s="1"/>
      <c r="E34" s="1"/>
      <c r="F34" s="1"/>
      <c r="G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33.75" customHeight="1"/>
    <row r="36" spans="1:19" ht="26.25" customHeight="1"/>
    <row r="37" spans="1:19" ht="27.75" customHeight="1"/>
  </sheetData>
  <mergeCells count="24">
    <mergeCell ref="A1:S1"/>
    <mergeCell ref="A3:S3"/>
    <mergeCell ref="A4:S4"/>
    <mergeCell ref="A2:U2"/>
    <mergeCell ref="A21:S21"/>
    <mergeCell ref="A18:S18"/>
    <mergeCell ref="T5:T6"/>
    <mergeCell ref="U5:U6"/>
    <mergeCell ref="C5:C6"/>
    <mergeCell ref="D5:D6"/>
    <mergeCell ref="A16:T16"/>
    <mergeCell ref="K5:M5"/>
    <mergeCell ref="A22:S22"/>
    <mergeCell ref="S5:S6"/>
    <mergeCell ref="A19:S19"/>
    <mergeCell ref="C20:F20"/>
    <mergeCell ref="N5:N6"/>
    <mergeCell ref="O5:O6"/>
    <mergeCell ref="P5:P6"/>
    <mergeCell ref="Q5:Q6"/>
    <mergeCell ref="R5:R6"/>
    <mergeCell ref="A5:A6"/>
    <mergeCell ref="B5:B6"/>
    <mergeCell ref="H5:J5"/>
  </mergeCells>
  <conditionalFormatting sqref="R7:R15">
    <cfRule type="expression" dxfId="5" priority="14">
      <formula>NOT(ISERROR(SEARCH("НЕ",R7)))</formula>
    </cfRule>
    <cfRule type="expression" dxfId="4" priority="15">
      <formula>NOT(ISERROR(SEARCH("ОДНОРОДНЫЕ",R7)))</formula>
    </cfRule>
    <cfRule type="expression" dxfId="3" priority="16">
      <formula>NOT(ISERROR(SEARCH("НЕОДНОРОДНЫЕ",R7)))</formula>
    </cfRule>
  </conditionalFormatting>
  <conditionalFormatting sqref="R7:R15">
    <cfRule type="expression" dxfId="2" priority="17">
      <formula>NOT(ISERROR(SEARCH("НЕОДНОРОДНЫЕ",R7)))</formula>
    </cfRule>
    <cfRule type="expression" dxfId="1" priority="18">
      <formula>NOT(ISERROR(SEARCH("ОДНОРОДНЫЕ",R7)))</formula>
    </cfRule>
    <cfRule type="expression" dxfId="0" priority="19">
      <formula>NOT(ISERROR(SEARCH("НЕОДНОРОДНЫЕ",R7)))</formula>
    </cfRule>
  </conditionalFormatting>
  <pageMargins left="0.7" right="0.7" top="0.75" bottom="0.75" header="0.51180555555555496" footer="0.51180555555555496"/>
  <pageSetup paperSize="9" scale="56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3" sqref="J3"/>
    </sheetView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ср.ариф.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Виталий</dc:creator>
  <dc:description/>
  <cp:lastModifiedBy>User</cp:lastModifiedBy>
  <cp:revision>6</cp:revision>
  <cp:lastPrinted>2026-09-07T07:01:16Z</cp:lastPrinted>
  <dcterms:created xsi:type="dcterms:W3CDTF">2015-03-09T15:47:32Z</dcterms:created>
  <dcterms:modified xsi:type="dcterms:W3CDTF">2026-09-07T07:01:41Z</dcterms:modified>
  <dc:language>ru-RU</dc:language>
</cp:coreProperties>
</file>