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9040" windowHeight="16425"/>
  </bookViews>
  <sheets>
    <sheet name="1" sheetId="3"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M7" i="3"/>
  <c r="M8"/>
  <c r="M9"/>
  <c r="M10"/>
  <c r="M11"/>
  <c r="M12"/>
  <c r="M13"/>
  <c r="M14"/>
  <c r="M15"/>
  <c r="M16"/>
  <c r="M17"/>
  <c r="M18"/>
  <c r="M19"/>
  <c r="M20"/>
  <c r="M6"/>
  <c r="L6"/>
  <c r="N6" l="1"/>
  <c r="L7"/>
  <c r="L8"/>
  <c r="L9"/>
  <c r="L10"/>
  <c r="L11"/>
  <c r="L12"/>
  <c r="L13"/>
  <c r="L14"/>
  <c r="L15"/>
  <c r="L16"/>
  <c r="L17"/>
  <c r="L18"/>
  <c r="L19"/>
  <c r="L20"/>
  <c r="O13"/>
  <c r="O7"/>
  <c r="O8"/>
  <c r="O9"/>
  <c r="O10"/>
  <c r="O11"/>
  <c r="O12"/>
  <c r="O14"/>
  <c r="O15"/>
  <c r="O16"/>
  <c r="O17"/>
  <c r="O18"/>
  <c r="O19"/>
  <c r="O20"/>
  <c r="O6"/>
  <c r="I7"/>
  <c r="J7"/>
  <c r="I8"/>
  <c r="J8" s="1"/>
  <c r="I9"/>
  <c r="J9" s="1"/>
  <c r="I10"/>
  <c r="J10"/>
  <c r="I11"/>
  <c r="J11" s="1"/>
  <c r="I12"/>
  <c r="J12" s="1"/>
  <c r="I13"/>
  <c r="J13"/>
  <c r="I14"/>
  <c r="J14" s="1"/>
  <c r="I15"/>
  <c r="J15" s="1"/>
  <c r="I16"/>
  <c r="J16"/>
  <c r="I17"/>
  <c r="J17" s="1"/>
  <c r="I18"/>
  <c r="J18" s="1"/>
  <c r="I19"/>
  <c r="J19"/>
  <c r="I20"/>
  <c r="J20" s="1"/>
  <c r="I6"/>
  <c r="P6"/>
  <c r="P15" l="1"/>
  <c r="P16"/>
  <c r="N15"/>
  <c r="N16"/>
  <c r="P7"/>
  <c r="P8"/>
  <c r="P9"/>
  <c r="P10"/>
  <c r="P11"/>
  <c r="P12"/>
  <c r="P13"/>
  <c r="P14"/>
  <c r="P17"/>
  <c r="P18"/>
  <c r="P19"/>
  <c r="N7"/>
  <c r="N8"/>
  <c r="N9"/>
  <c r="N10"/>
  <c r="N11"/>
  <c r="N12"/>
  <c r="N13"/>
  <c r="N14"/>
  <c r="N17"/>
  <c r="N18"/>
  <c r="N19"/>
  <c r="J6"/>
  <c r="P20" l="1"/>
  <c r="N20"/>
  <c r="M21" l="1"/>
  <c r="D3" l="1"/>
</calcChain>
</file>

<file path=xl/sharedStrings.xml><?xml version="1.0" encoding="utf-8"?>
<sst xmlns="http://schemas.openxmlformats.org/spreadsheetml/2006/main" count="57" uniqueCount="41">
  <si>
    <t>В связи с тем, что коэффициенты вариации не превышают 33%, указанные значения считаются однородными и принимаются для расчета стоимости продукции.Цена договора не должна превышать начальную максимальную цену контракта,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минимальная.При расчете корректирующие коэффициенты и индексы не применялись. Стоимость составила:</t>
  </si>
  <si>
    <t>Цена за ед.изм.</t>
  </si>
  <si>
    <t>Кол-во</t>
  </si>
  <si>
    <t>Ед.изм.</t>
  </si>
  <si>
    <t>Сред.квадр.откл. σ=</t>
  </si>
  <si>
    <t>Кол-во знач.</t>
  </si>
  <si>
    <t>Округле-ние</t>
  </si>
  <si>
    <t>Средн. арифм.</t>
  </si>
  <si>
    <t>Объем</t>
  </si>
  <si>
    <t>Существенные условия исполнения контракта</t>
  </si>
  <si>
    <t>Наименование товара, работ, услуг</t>
  </si>
  <si>
    <t>№ п/п</t>
  </si>
  <si>
    <t>Наименьшая Цена, предложенная за единицу изм. (руб.)</t>
  </si>
  <si>
    <t>Рыночная стоимость</t>
  </si>
  <si>
    <t>Совокупность значений</t>
  </si>
  <si>
    <t>Коэфф вариации V=</t>
  </si>
  <si>
    <t>Источник №3</t>
  </si>
  <si>
    <t>Начальная (максимальная) цена договора</t>
  </si>
  <si>
    <t>дата</t>
  </si>
  <si>
    <t>подпись, расшифровка подписи</t>
  </si>
  <si>
    <t>Начальник планово-экономического отдела:</t>
  </si>
  <si>
    <t>Д.С. Вяткин</t>
  </si>
  <si>
    <t>Источник №2</t>
  </si>
  <si>
    <t xml:space="preserve">Источник №1 </t>
  </si>
  <si>
    <t xml:space="preserve">Обоснование начальной (максимальной) цены договора, цены договора, заключаемого с единственным поставщиком (подрядчиком, исполнителем) (Н(М)ЦД, ЦКЕП)
</t>
  </si>
  <si>
    <t>шт</t>
  </si>
  <si>
    <t>Картридж CF259X</t>
  </si>
  <si>
    <t>Картридж CF226X</t>
  </si>
  <si>
    <t xml:space="preserve">Картридж CE278A </t>
  </si>
  <si>
    <t>Картридж CF280A</t>
  </si>
  <si>
    <t>Картридж CE285A</t>
  </si>
  <si>
    <t>Картридж CF283A</t>
  </si>
  <si>
    <t>Картридж CF230A</t>
  </si>
  <si>
    <t>Картридж CF232A</t>
  </si>
  <si>
    <t>КартриджCB435A</t>
  </si>
  <si>
    <t>Картридж Q2612A</t>
  </si>
  <si>
    <t>Картридж W1106A</t>
  </si>
  <si>
    <t>Картридж TN-3130</t>
  </si>
  <si>
    <t>Картридж C4092A</t>
  </si>
  <si>
    <t>Картридж Q5949A</t>
  </si>
  <si>
    <t>Картридж DR-2275</t>
  </si>
</sst>
</file>

<file path=xl/styles.xml><?xml version="1.0" encoding="utf-8"?>
<styleSheet xmlns="http://schemas.openxmlformats.org/spreadsheetml/2006/main">
  <numFmts count="1">
    <numFmt numFmtId="164" formatCode="#,##0.00_р_."/>
  </numFmts>
  <fonts count="7">
    <font>
      <sz val="11"/>
      <color theme="1"/>
      <name val="Calibri"/>
      <family val="2"/>
      <scheme val="minor"/>
    </font>
    <font>
      <sz val="10"/>
      <name val="Arial"/>
      <family val="2"/>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s>
  <cellStyleXfs count="2">
    <xf numFmtId="0" fontId="0" fillId="0" borderId="0"/>
    <xf numFmtId="0" fontId="1" fillId="0" borderId="0"/>
  </cellStyleXfs>
  <cellXfs count="56">
    <xf numFmtId="0" fontId="0" fillId="0" borderId="0" xfId="0"/>
    <xf numFmtId="0" fontId="2" fillId="2" borderId="0" xfId="1" applyFont="1" applyFill="1"/>
    <xf numFmtId="0" fontId="4" fillId="2" borderId="0" xfId="1" applyFont="1" applyFill="1" applyAlignment="1">
      <alignment horizontal="left" wrapText="1"/>
    </xf>
    <xf numFmtId="164" fontId="5" fillId="2" borderId="3" xfId="1" applyNumberFormat="1" applyFont="1" applyFill="1" applyBorder="1" applyAlignment="1">
      <alignment horizontal="center" vertical="center" wrapText="1"/>
    </xf>
    <xf numFmtId="0" fontId="4" fillId="2" borderId="0" xfId="1" applyFont="1" applyFill="1" applyAlignment="1">
      <alignment horizontal="center" wrapText="1"/>
    </xf>
    <xf numFmtId="0" fontId="4" fillId="2" borderId="0" xfId="1" applyFont="1" applyFill="1" applyAlignment="1">
      <alignment vertical="center" wrapText="1"/>
    </xf>
    <xf numFmtId="4" fontId="4" fillId="2" borderId="0" xfId="1" applyNumberFormat="1" applyFont="1" applyFill="1" applyAlignment="1">
      <alignment vertical="distributed"/>
    </xf>
    <xf numFmtId="2" fontId="4" fillId="2" borderId="5" xfId="1" applyNumberFormat="1" applyFont="1" applyFill="1" applyBorder="1" applyAlignment="1">
      <alignment vertical="center"/>
    </xf>
    <xf numFmtId="164" fontId="2" fillId="2" borderId="3" xfId="1" applyNumberFormat="1" applyFont="1" applyFill="1" applyBorder="1" applyAlignment="1">
      <alignment horizontal="center" vertical="center" wrapText="1"/>
    </xf>
    <xf numFmtId="0" fontId="2" fillId="2" borderId="3" xfId="1" applyFont="1" applyFill="1" applyBorder="1" applyAlignment="1">
      <alignment horizontal="center" vertical="center" wrapText="1"/>
    </xf>
    <xf numFmtId="2" fontId="4" fillId="2" borderId="3"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164" fontId="5" fillId="2" borderId="5" xfId="1" applyNumberFormat="1" applyFont="1" applyFill="1" applyBorder="1" applyAlignment="1">
      <alignment horizontal="center" wrapText="1"/>
    </xf>
    <xf numFmtId="0" fontId="2" fillId="2" borderId="14" xfId="1" applyFont="1" applyFill="1" applyBorder="1"/>
    <xf numFmtId="0" fontId="2" fillId="2" borderId="2" xfId="1" applyFont="1" applyFill="1" applyBorder="1"/>
    <xf numFmtId="0" fontId="4" fillId="2" borderId="12" xfId="1" applyFont="1" applyFill="1" applyBorder="1" applyAlignment="1">
      <alignment vertical="center"/>
    </xf>
    <xf numFmtId="0" fontId="2" fillId="2" borderId="2" xfId="1" applyFont="1" applyFill="1" applyBorder="1" applyAlignment="1">
      <alignment horizontal="center" vertical="center" wrapText="1"/>
    </xf>
    <xf numFmtId="4" fontId="4" fillId="2" borderId="9" xfId="1" applyNumberFormat="1" applyFont="1" applyFill="1" applyBorder="1" applyAlignment="1">
      <alignment vertical="distributed"/>
    </xf>
    <xf numFmtId="0" fontId="5" fillId="2" borderId="1" xfId="1" applyFont="1" applyFill="1" applyBorder="1" applyAlignment="1">
      <alignment horizontal="center" vertical="center" wrapText="1"/>
    </xf>
    <xf numFmtId="164" fontId="5" fillId="2" borderId="7" xfId="1" applyNumberFormat="1" applyFont="1" applyFill="1" applyBorder="1" applyAlignment="1">
      <alignment horizontal="center" wrapText="1"/>
    </xf>
    <xf numFmtId="0" fontId="4" fillId="2" borderId="3" xfId="1" applyFont="1" applyFill="1" applyBorder="1" applyAlignment="1">
      <alignment horizontal="center" vertical="center" wrapText="1"/>
    </xf>
    <xf numFmtId="164" fontId="6" fillId="2" borderId="3" xfId="1"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164" fontId="5" fillId="2" borderId="5" xfId="1" applyNumberFormat="1" applyFont="1" applyFill="1" applyBorder="1" applyAlignment="1">
      <alignment horizontal="center" vertical="center" wrapText="1"/>
    </xf>
    <xf numFmtId="164" fontId="6" fillId="2" borderId="5" xfId="1" applyNumberFormat="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 xfId="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164" fontId="5" fillId="0" borderId="5" xfId="1" applyNumberFormat="1" applyFont="1" applyFill="1" applyBorder="1" applyAlignment="1">
      <alignment horizontal="center" vertical="center" wrapText="1"/>
    </xf>
    <xf numFmtId="164" fontId="5" fillId="0" borderId="3" xfId="1" applyNumberFormat="1" applyFont="1" applyFill="1" applyBorder="1" applyAlignment="1">
      <alignment horizontal="center" vertical="center" wrapText="1"/>
    </xf>
    <xf numFmtId="0" fontId="3" fillId="2" borderId="0" xfId="1"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164" fontId="4" fillId="2" borderId="9" xfId="1" applyNumberFormat="1" applyFont="1" applyFill="1" applyBorder="1" applyAlignment="1">
      <alignment horizontal="center" vertical="center" wrapText="1"/>
    </xf>
    <xf numFmtId="0" fontId="4" fillId="2" borderId="8" xfId="1" applyFont="1" applyFill="1" applyBorder="1" applyAlignment="1">
      <alignment horizontal="center" vertical="center" wrapText="1"/>
    </xf>
    <xf numFmtId="164" fontId="5" fillId="2" borderId="2" xfId="1" applyNumberFormat="1" applyFont="1" applyFill="1" applyBorder="1" applyAlignment="1">
      <alignment horizontal="center" wrapText="1"/>
    </xf>
    <xf numFmtId="164" fontId="5" fillId="2" borderId="5" xfId="1" applyNumberFormat="1" applyFont="1" applyFill="1" applyBorder="1" applyAlignment="1">
      <alignment horizontal="center" wrapText="1"/>
    </xf>
    <xf numFmtId="164" fontId="5" fillId="2" borderId="2" xfId="1" applyNumberFormat="1" applyFont="1" applyFill="1" applyBorder="1" applyAlignment="1">
      <alignment horizontal="center"/>
    </xf>
    <xf numFmtId="164" fontId="5" fillId="2" borderId="12" xfId="1" applyNumberFormat="1" applyFont="1" applyFill="1" applyBorder="1" applyAlignment="1">
      <alignment horizontal="center"/>
    </xf>
    <xf numFmtId="0" fontId="5" fillId="2" borderId="2" xfId="1" applyFont="1" applyFill="1" applyBorder="1" applyAlignment="1">
      <alignment horizontal="center" vertical="center" wrapText="1"/>
    </xf>
    <xf numFmtId="0" fontId="5" fillId="2" borderId="7" xfId="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64" fontId="5" fillId="2" borderId="7" xfId="1" applyNumberFormat="1" applyFont="1" applyFill="1" applyBorder="1" applyAlignment="1">
      <alignment horizontal="center" vertical="center" wrapText="1"/>
    </xf>
    <xf numFmtId="0" fontId="2" fillId="2" borderId="3" xfId="1" applyFont="1" applyFill="1" applyBorder="1" applyAlignment="1">
      <alignment horizontal="left" vertical="distributed"/>
    </xf>
    <xf numFmtId="0" fontId="4" fillId="2" borderId="5" xfId="1" applyFont="1" applyFill="1" applyBorder="1" applyAlignment="1">
      <alignment horizontal="left" vertical="distributed"/>
    </xf>
    <xf numFmtId="4" fontId="4" fillId="2" borderId="13" xfId="1" applyNumberFormat="1" applyFont="1" applyFill="1" applyBorder="1" applyAlignment="1">
      <alignment horizontal="center" vertical="distributed"/>
    </xf>
    <xf numFmtId="4" fontId="4" fillId="2" borderId="5" xfId="1" applyNumberFormat="1" applyFont="1" applyFill="1" applyBorder="1" applyAlignment="1">
      <alignment horizontal="center" vertical="distributed"/>
    </xf>
    <xf numFmtId="0" fontId="4" fillId="2" borderId="2" xfId="1" applyFont="1" applyFill="1" applyBorder="1" applyAlignment="1">
      <alignment horizontal="center" vertical="top" wrapText="1"/>
    </xf>
    <xf numFmtId="0" fontId="4" fillId="2" borderId="7" xfId="1" applyFont="1" applyFill="1" applyBorder="1" applyAlignment="1">
      <alignment horizontal="center" vertical="top" wrapText="1"/>
    </xf>
    <xf numFmtId="0" fontId="5"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4" xfId="1" applyFont="1" applyFill="1" applyBorder="1" applyAlignment="1">
      <alignment horizontal="center" vertical="center" wrapText="1"/>
    </xf>
  </cellXfs>
  <cellStyles count="2">
    <cellStyle name="Обычный" xfId="0" builtinId="0"/>
    <cellStyle name="Обычный 2" xfId="1"/>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10</xdr:col>
      <xdr:colOff>19050</xdr:colOff>
      <xdr:row>2</xdr:row>
      <xdr:rowOff>0</xdr:rowOff>
    </xdr:from>
    <xdr:to>
      <xdr:col>11</xdr:col>
      <xdr:colOff>0</xdr:colOff>
      <xdr:row>2</xdr:row>
      <xdr:rowOff>0</xdr:rowOff>
    </xdr:to>
    <xdr:pic>
      <xdr:nvPicPr>
        <xdr:cNvPr id="22" name="Picture 1">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19050</xdr:colOff>
      <xdr:row>2</xdr:row>
      <xdr:rowOff>0</xdr:rowOff>
    </xdr:from>
    <xdr:to>
      <xdr:col>9</xdr:col>
      <xdr:colOff>1019175</xdr:colOff>
      <xdr:row>2</xdr:row>
      <xdr:rowOff>0</xdr:rowOff>
    </xdr:to>
    <xdr:pic>
      <xdr:nvPicPr>
        <xdr:cNvPr id="23" name="Picture 2">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19050</xdr:colOff>
      <xdr:row>2</xdr:row>
      <xdr:rowOff>0</xdr:rowOff>
    </xdr:from>
    <xdr:to>
      <xdr:col>16</xdr:col>
      <xdr:colOff>952500</xdr:colOff>
      <xdr:row>2</xdr:row>
      <xdr:rowOff>0</xdr:rowOff>
    </xdr:to>
    <xdr:pic>
      <xdr:nvPicPr>
        <xdr:cNvPr id="24" name="Picture 5">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4744700" y="72390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266700</xdr:colOff>
      <xdr:row>2</xdr:row>
      <xdr:rowOff>0</xdr:rowOff>
    </xdr:from>
    <xdr:to>
      <xdr:col>16</xdr:col>
      <xdr:colOff>419100</xdr:colOff>
      <xdr:row>2</xdr:row>
      <xdr:rowOff>0</xdr:rowOff>
    </xdr:to>
    <xdr:pic>
      <xdr:nvPicPr>
        <xdr:cNvPr id="25" name="Picture 6">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4992350" y="723900"/>
          <a:ext cx="15240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10</xdr:col>
      <xdr:colOff>19050</xdr:colOff>
      <xdr:row>2</xdr:row>
      <xdr:rowOff>0</xdr:rowOff>
    </xdr:from>
    <xdr:to>
      <xdr:col>11</xdr:col>
      <xdr:colOff>0</xdr:colOff>
      <xdr:row>2</xdr:row>
      <xdr:rowOff>0</xdr:rowOff>
    </xdr:to>
    <xdr:pic>
      <xdr:nvPicPr>
        <xdr:cNvPr id="26" name="Picture 1">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19050</xdr:colOff>
      <xdr:row>2</xdr:row>
      <xdr:rowOff>0</xdr:rowOff>
    </xdr:from>
    <xdr:to>
      <xdr:col>9</xdr:col>
      <xdr:colOff>1019175</xdr:colOff>
      <xdr:row>2</xdr:row>
      <xdr:rowOff>0</xdr:rowOff>
    </xdr:to>
    <xdr:pic>
      <xdr:nvPicPr>
        <xdr:cNvPr id="27" name="Picture 2">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19050</xdr:colOff>
      <xdr:row>2</xdr:row>
      <xdr:rowOff>0</xdr:rowOff>
    </xdr:from>
    <xdr:to>
      <xdr:col>16</xdr:col>
      <xdr:colOff>952500</xdr:colOff>
      <xdr:row>2</xdr:row>
      <xdr:rowOff>0</xdr:rowOff>
    </xdr:to>
    <xdr:pic>
      <xdr:nvPicPr>
        <xdr:cNvPr id="28" name="Picture 5">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14744700" y="72390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266700</xdr:colOff>
      <xdr:row>2</xdr:row>
      <xdr:rowOff>0</xdr:rowOff>
    </xdr:from>
    <xdr:to>
      <xdr:col>16</xdr:col>
      <xdr:colOff>419100</xdr:colOff>
      <xdr:row>2</xdr:row>
      <xdr:rowOff>0</xdr:rowOff>
    </xdr:to>
    <xdr:pic>
      <xdr:nvPicPr>
        <xdr:cNvPr id="29" name="Picture 6">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4992350" y="723900"/>
          <a:ext cx="15240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19050</xdr:colOff>
      <xdr:row>2</xdr:row>
      <xdr:rowOff>0</xdr:rowOff>
    </xdr:from>
    <xdr:to>
      <xdr:col>16</xdr:col>
      <xdr:colOff>0</xdr:colOff>
      <xdr:row>2</xdr:row>
      <xdr:rowOff>0</xdr:rowOff>
    </xdr:to>
    <xdr:pic>
      <xdr:nvPicPr>
        <xdr:cNvPr id="30" name="Picture 1">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3792200" y="72390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14</xdr:col>
      <xdr:colOff>952500</xdr:colOff>
      <xdr:row>2</xdr:row>
      <xdr:rowOff>0</xdr:rowOff>
    </xdr:to>
    <xdr:pic>
      <xdr:nvPicPr>
        <xdr:cNvPr id="31" name="Picture 2">
          <a:extLst>
            <a:ext uri="{FF2B5EF4-FFF2-40B4-BE49-F238E27FC236}">
              <a16:creationId xmlns=""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2839700" y="723900"/>
          <a:ext cx="933450" cy="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3465AF"/>
              </a:solidFill>
              <a:round/>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25"/>
  <sheetViews>
    <sheetView tabSelected="1" zoomScaleNormal="100" workbookViewId="0">
      <selection activeCell="M21" sqref="M21:P21"/>
    </sheetView>
  </sheetViews>
  <sheetFormatPr defaultColWidth="9.140625" defaultRowHeight="12.75"/>
  <cols>
    <col min="1" max="1" width="3.140625" style="1" customWidth="1"/>
    <col min="2" max="2" width="32.5703125" style="1" customWidth="1"/>
    <col min="3" max="3" width="7.28515625" style="1" hidden="1" customWidth="1"/>
    <col min="4" max="4" width="9.5703125" style="1" customWidth="1"/>
    <col min="5" max="5" width="5.85546875" style="1" customWidth="1"/>
    <col min="6" max="6" width="11.5703125" style="1" customWidth="1"/>
    <col min="7" max="7" width="11.5703125" style="1" bestFit="1" customWidth="1"/>
    <col min="8" max="8" width="11.7109375" style="1" bestFit="1" customWidth="1"/>
    <col min="9" max="9" width="10.28515625" style="1" bestFit="1" customWidth="1"/>
    <col min="10" max="10" width="11" style="1" bestFit="1" customWidth="1"/>
    <col min="11" max="11" width="6.42578125" style="1" bestFit="1" customWidth="1"/>
    <col min="12" max="12" width="11.5703125" style="1" customWidth="1"/>
    <col min="13" max="13" width="11.28515625" style="1" customWidth="1"/>
    <col min="14" max="14" width="10.7109375" style="1" bestFit="1" customWidth="1"/>
    <col min="15" max="15" width="11.5703125" style="1" customWidth="1"/>
    <col min="16" max="16" width="11.85546875" style="1" customWidth="1"/>
    <col min="17" max="17" width="14.28515625" style="1" customWidth="1"/>
    <col min="18" max="18" width="22.7109375" style="1" customWidth="1"/>
    <col min="19" max="19" width="3" style="1" customWidth="1"/>
    <col min="20" max="20" width="0" style="1" hidden="1" customWidth="1"/>
    <col min="21" max="21" width="9.5703125" style="1" hidden="1" customWidth="1"/>
    <col min="22" max="16384" width="9.140625" style="1"/>
  </cols>
  <sheetData>
    <row r="1" spans="1:21" ht="9.75" customHeight="1">
      <c r="N1" s="4"/>
      <c r="O1" s="4"/>
      <c r="P1" s="4"/>
      <c r="Q1" s="2"/>
      <c r="R1" s="2"/>
    </row>
    <row r="2" spans="1:21" ht="42" customHeight="1">
      <c r="A2" s="33" t="s">
        <v>24</v>
      </c>
      <c r="B2" s="33"/>
      <c r="C2" s="33"/>
      <c r="D2" s="33"/>
      <c r="E2" s="33"/>
      <c r="F2" s="33"/>
      <c r="G2" s="33"/>
      <c r="H2" s="33"/>
      <c r="I2" s="33"/>
      <c r="J2" s="33"/>
      <c r="K2" s="33"/>
      <c r="L2" s="33"/>
      <c r="M2" s="33"/>
      <c r="N2" s="33"/>
      <c r="O2" s="33"/>
      <c r="P2" s="33"/>
      <c r="Q2" s="5"/>
      <c r="R2" s="5"/>
      <c r="S2" s="5"/>
      <c r="T2" s="5"/>
      <c r="U2" s="5"/>
    </row>
    <row r="3" spans="1:21" ht="37.5" customHeight="1">
      <c r="A3" s="34" t="s">
        <v>17</v>
      </c>
      <c r="B3" s="35"/>
      <c r="C3" s="36"/>
      <c r="D3" s="37">
        <f>VALUE(M21)</f>
        <v>205920</v>
      </c>
      <c r="E3" s="38"/>
      <c r="F3" s="39" t="s">
        <v>23</v>
      </c>
      <c r="G3" s="41" t="s">
        <v>22</v>
      </c>
      <c r="H3" s="16"/>
      <c r="I3" s="3"/>
      <c r="J3" s="3"/>
      <c r="K3" s="13"/>
      <c r="L3" s="13"/>
      <c r="M3" s="43" t="s">
        <v>15</v>
      </c>
      <c r="N3" s="43" t="s">
        <v>14</v>
      </c>
      <c r="O3" s="45" t="s">
        <v>13</v>
      </c>
      <c r="P3" s="51" t="s">
        <v>12</v>
      </c>
    </row>
    <row r="4" spans="1:21" ht="25.5" customHeight="1">
      <c r="A4" s="53" t="s">
        <v>11</v>
      </c>
      <c r="B4" s="53" t="s">
        <v>10</v>
      </c>
      <c r="C4" s="54" t="s">
        <v>9</v>
      </c>
      <c r="D4" s="53" t="s">
        <v>8</v>
      </c>
      <c r="E4" s="53"/>
      <c r="F4" s="40"/>
      <c r="G4" s="42"/>
      <c r="H4" s="14" t="s">
        <v>16</v>
      </c>
      <c r="I4" s="45" t="s">
        <v>7</v>
      </c>
      <c r="J4" s="45" t="s">
        <v>6</v>
      </c>
      <c r="K4" s="53" t="s">
        <v>5</v>
      </c>
      <c r="L4" s="53" t="s">
        <v>4</v>
      </c>
      <c r="M4" s="44"/>
      <c r="N4" s="44"/>
      <c r="O4" s="46"/>
      <c r="P4" s="52"/>
    </row>
    <row r="5" spans="1:21" ht="25.5">
      <c r="A5" s="53"/>
      <c r="B5" s="43"/>
      <c r="C5" s="55"/>
      <c r="D5" s="11" t="s">
        <v>3</v>
      </c>
      <c r="E5" s="11" t="s">
        <v>2</v>
      </c>
      <c r="F5" s="12" t="s">
        <v>1</v>
      </c>
      <c r="G5" s="12" t="s">
        <v>1</v>
      </c>
      <c r="H5" s="21" t="s">
        <v>1</v>
      </c>
      <c r="I5" s="46"/>
      <c r="J5" s="46"/>
      <c r="K5" s="43"/>
      <c r="L5" s="43"/>
      <c r="M5" s="44"/>
      <c r="N5" s="44"/>
      <c r="O5" s="46"/>
      <c r="P5" s="52"/>
    </row>
    <row r="6" spans="1:21" ht="25.5">
      <c r="A6" s="20">
        <v>1</v>
      </c>
      <c r="B6" s="13" t="s">
        <v>26</v>
      </c>
      <c r="C6" s="22"/>
      <c r="D6" s="13" t="s">
        <v>25</v>
      </c>
      <c r="E6" s="13">
        <v>34</v>
      </c>
      <c r="F6" s="23">
        <v>1357</v>
      </c>
      <c r="G6" s="32">
        <v>1397.71</v>
      </c>
      <c r="H6" s="3">
        <v>1424.85</v>
      </c>
      <c r="I6" s="8">
        <f>AVERAGE(F6:H6)</f>
        <v>1393.1866666666665</v>
      </c>
      <c r="J6" s="8">
        <f>ROUND(I6,2)</f>
        <v>1393.19</v>
      </c>
      <c r="K6" s="13">
        <v>3</v>
      </c>
      <c r="L6" s="18">
        <f>STDEV(F6,G6,H6)</f>
        <v>34.150417762211866</v>
      </c>
      <c r="M6" s="9">
        <f>(L6/J6)*100</f>
        <v>2.4512390816910732</v>
      </c>
      <c r="N6" s="9" t="str">
        <f>IF(M6&lt;33,"ОДНОРОДНЫЕ","НЕОДНОРОДНЫЕ")</f>
        <v>ОДНОРОДНЫЕ</v>
      </c>
      <c r="O6" s="8">
        <f>E6*J6</f>
        <v>47368.46</v>
      </c>
      <c r="P6" s="10">
        <f>MIN(F6:H6)*E6</f>
        <v>46138</v>
      </c>
    </row>
    <row r="7" spans="1:21" ht="25.5">
      <c r="A7" s="29">
        <v>2</v>
      </c>
      <c r="B7" s="24" t="s">
        <v>28</v>
      </c>
      <c r="C7" s="25"/>
      <c r="D7" s="24" t="s">
        <v>25</v>
      </c>
      <c r="E7" s="24">
        <v>8</v>
      </c>
      <c r="F7" s="27">
        <v>385</v>
      </c>
      <c r="G7" s="31">
        <v>396.55</v>
      </c>
      <c r="H7" s="32">
        <v>404.25</v>
      </c>
      <c r="I7" s="8">
        <f t="shared" ref="I7:I20" si="0">AVERAGE(F7:H7)</f>
        <v>395.26666666666665</v>
      </c>
      <c r="J7" s="8">
        <f t="shared" ref="J7:J20" si="1">ROUND(I7,2)</f>
        <v>395.27</v>
      </c>
      <c r="K7" s="24">
        <v>3</v>
      </c>
      <c r="L7" s="18">
        <f t="shared" ref="L7:L20" si="2">STDEV(F7,G7,H7)</f>
        <v>9.6889541919303355</v>
      </c>
      <c r="M7" s="9">
        <f t="shared" ref="M7:M20" si="3">(L7/J7)*100</f>
        <v>2.4512242750348712</v>
      </c>
      <c r="N7" s="9" t="str">
        <f>IF(M7&lt;33,"ОДНОРОДНЫЕ","НЕОДНОРОДНЫЕ")</f>
        <v>ОДНОРОДНЫЕ</v>
      </c>
      <c r="O7" s="8">
        <f>E7*J7</f>
        <v>3162.16</v>
      </c>
      <c r="P7" s="10">
        <f t="shared" ref="P7:P19" si="4">MIN(F7:H7)*E7</f>
        <v>3080</v>
      </c>
    </row>
    <row r="8" spans="1:21" ht="25.5">
      <c r="A8" s="29">
        <v>3</v>
      </c>
      <c r="B8" s="24" t="s">
        <v>29</v>
      </c>
      <c r="C8" s="25"/>
      <c r="D8" s="24" t="s">
        <v>25</v>
      </c>
      <c r="E8" s="24">
        <v>7</v>
      </c>
      <c r="F8" s="27">
        <v>713</v>
      </c>
      <c r="G8" s="31">
        <v>734.39</v>
      </c>
      <c r="H8" s="31">
        <v>748.65</v>
      </c>
      <c r="I8" s="8">
        <f t="shared" si="0"/>
        <v>732.01333333333332</v>
      </c>
      <c r="J8" s="8">
        <f t="shared" si="1"/>
        <v>732.01</v>
      </c>
      <c r="K8" s="24">
        <v>3</v>
      </c>
      <c r="L8" s="18">
        <f t="shared" si="2"/>
        <v>17.943439841158145</v>
      </c>
      <c r="M8" s="9">
        <f t="shared" si="3"/>
        <v>2.451256108681322</v>
      </c>
      <c r="N8" s="9" t="str">
        <f t="shared" ref="N8:N20" si="5">IF(M8&lt;33,"ОДНОРОДНЫЕ","НЕОДНОРОДНЫЕ")</f>
        <v>ОДНОРОДНЫЕ</v>
      </c>
      <c r="O8" s="8">
        <f t="shared" ref="O7:O20" si="6">E8*J8</f>
        <v>5124.07</v>
      </c>
      <c r="P8" s="10">
        <f t="shared" si="4"/>
        <v>4991</v>
      </c>
    </row>
    <row r="9" spans="1:21" ht="25.5">
      <c r="A9" s="29">
        <v>4</v>
      </c>
      <c r="B9" s="24" t="s">
        <v>30</v>
      </c>
      <c r="C9" s="25"/>
      <c r="D9" s="24" t="s">
        <v>25</v>
      </c>
      <c r="E9" s="24">
        <v>13</v>
      </c>
      <c r="F9" s="26">
        <v>394</v>
      </c>
      <c r="G9" s="30">
        <v>405.82</v>
      </c>
      <c r="H9" s="31">
        <v>413.7</v>
      </c>
      <c r="I9" s="8">
        <f t="shared" si="0"/>
        <v>404.50666666666666</v>
      </c>
      <c r="J9" s="8">
        <f t="shared" si="1"/>
        <v>404.51</v>
      </c>
      <c r="K9" s="24">
        <v>3</v>
      </c>
      <c r="L9" s="18">
        <f t="shared" si="2"/>
        <v>9.915449224987837</v>
      </c>
      <c r="M9" s="9">
        <f t="shared" si="3"/>
        <v>2.4512247472220308</v>
      </c>
      <c r="N9" s="9" t="str">
        <f t="shared" si="5"/>
        <v>ОДНОРОДНЫЕ</v>
      </c>
      <c r="O9" s="8">
        <f t="shared" si="6"/>
        <v>5258.63</v>
      </c>
      <c r="P9" s="10">
        <f t="shared" si="4"/>
        <v>5122</v>
      </c>
    </row>
    <row r="10" spans="1:21" ht="25.5">
      <c r="A10" s="29">
        <v>5</v>
      </c>
      <c r="B10" s="24" t="s">
        <v>31</v>
      </c>
      <c r="C10" s="25"/>
      <c r="D10" s="24" t="s">
        <v>25</v>
      </c>
      <c r="E10" s="24">
        <v>20</v>
      </c>
      <c r="F10" s="27">
        <v>385</v>
      </c>
      <c r="G10" s="31">
        <v>396.55</v>
      </c>
      <c r="H10" s="31">
        <v>404.25</v>
      </c>
      <c r="I10" s="8">
        <f t="shared" si="0"/>
        <v>395.26666666666665</v>
      </c>
      <c r="J10" s="8">
        <f t="shared" si="1"/>
        <v>395.27</v>
      </c>
      <c r="K10" s="24">
        <v>3</v>
      </c>
      <c r="L10" s="18">
        <f t="shared" si="2"/>
        <v>9.6889541919303355</v>
      </c>
      <c r="M10" s="9">
        <f t="shared" si="3"/>
        <v>2.4512242750348712</v>
      </c>
      <c r="N10" s="9" t="str">
        <f t="shared" si="5"/>
        <v>ОДНОРОДНЫЕ</v>
      </c>
      <c r="O10" s="8">
        <f t="shared" si="6"/>
        <v>7905.4</v>
      </c>
      <c r="P10" s="10">
        <f t="shared" si="4"/>
        <v>7700</v>
      </c>
    </row>
    <row r="11" spans="1:21" ht="25.5">
      <c r="A11" s="29">
        <v>6</v>
      </c>
      <c r="B11" s="24" t="s">
        <v>32</v>
      </c>
      <c r="C11" s="25"/>
      <c r="D11" s="24" t="s">
        <v>25</v>
      </c>
      <c r="E11" s="24">
        <v>19</v>
      </c>
      <c r="F11" s="30">
        <v>802</v>
      </c>
      <c r="G11" s="31">
        <v>826.06</v>
      </c>
      <c r="H11" s="31">
        <v>842.1</v>
      </c>
      <c r="I11" s="8">
        <f t="shared" si="0"/>
        <v>823.38666666666666</v>
      </c>
      <c r="J11" s="8">
        <f t="shared" si="1"/>
        <v>823.39</v>
      </c>
      <c r="K11" s="24">
        <v>3</v>
      </c>
      <c r="L11" s="18">
        <f t="shared" si="2"/>
        <v>20.183224056960732</v>
      </c>
      <c r="M11" s="9">
        <f t="shared" si="3"/>
        <v>2.4512350231312907</v>
      </c>
      <c r="N11" s="9" t="str">
        <f t="shared" si="5"/>
        <v>ОДНОРОДНЫЕ</v>
      </c>
      <c r="O11" s="8">
        <f t="shared" si="6"/>
        <v>15644.41</v>
      </c>
      <c r="P11" s="10">
        <f t="shared" si="4"/>
        <v>15238</v>
      </c>
    </row>
    <row r="12" spans="1:21" ht="25.5">
      <c r="A12" s="29">
        <v>7</v>
      </c>
      <c r="B12" s="24" t="s">
        <v>33</v>
      </c>
      <c r="C12" s="25"/>
      <c r="D12" s="24" t="s">
        <v>25</v>
      </c>
      <c r="E12" s="24">
        <v>8</v>
      </c>
      <c r="F12" s="27">
        <v>11289</v>
      </c>
      <c r="G12" s="31">
        <v>11627.67</v>
      </c>
      <c r="H12" s="31">
        <v>11853.45</v>
      </c>
      <c r="I12" s="8">
        <f t="shared" si="0"/>
        <v>11590.039999999999</v>
      </c>
      <c r="J12" s="8">
        <f t="shared" si="1"/>
        <v>11590.04</v>
      </c>
      <c r="K12" s="24">
        <v>3</v>
      </c>
      <c r="L12" s="18">
        <f t="shared" si="2"/>
        <v>284.10026979927261</v>
      </c>
      <c r="M12" s="9">
        <f t="shared" si="3"/>
        <v>2.4512449465167729</v>
      </c>
      <c r="N12" s="9" t="str">
        <f t="shared" si="5"/>
        <v>ОДНОРОДНЫЕ</v>
      </c>
      <c r="O12" s="8">
        <f t="shared" si="6"/>
        <v>92720.320000000007</v>
      </c>
      <c r="P12" s="10">
        <f t="shared" si="4"/>
        <v>90312</v>
      </c>
    </row>
    <row r="13" spans="1:21" ht="25.5">
      <c r="A13" s="29">
        <v>8</v>
      </c>
      <c r="B13" s="24" t="s">
        <v>34</v>
      </c>
      <c r="C13" s="25"/>
      <c r="D13" s="24" t="s">
        <v>25</v>
      </c>
      <c r="E13" s="24">
        <v>16</v>
      </c>
      <c r="F13" s="27">
        <v>394</v>
      </c>
      <c r="G13" s="31">
        <v>405.82</v>
      </c>
      <c r="H13" s="31">
        <v>413.7</v>
      </c>
      <c r="I13" s="8">
        <f t="shared" si="0"/>
        <v>404.50666666666666</v>
      </c>
      <c r="J13" s="8">
        <f t="shared" si="1"/>
        <v>404.51</v>
      </c>
      <c r="K13" s="24">
        <v>3</v>
      </c>
      <c r="L13" s="18">
        <f t="shared" si="2"/>
        <v>9.915449224987837</v>
      </c>
      <c r="M13" s="9">
        <f t="shared" si="3"/>
        <v>2.4512247472220308</v>
      </c>
      <c r="N13" s="9" t="str">
        <f t="shared" si="5"/>
        <v>ОДНОРОДНЫЕ</v>
      </c>
      <c r="O13" s="8">
        <f>E13*J13</f>
        <v>6472.16</v>
      </c>
      <c r="P13" s="10">
        <f t="shared" si="4"/>
        <v>6304</v>
      </c>
    </row>
    <row r="14" spans="1:21" ht="25.5">
      <c r="A14" s="29">
        <v>9</v>
      </c>
      <c r="B14" s="24" t="s">
        <v>35</v>
      </c>
      <c r="C14" s="25"/>
      <c r="D14" s="24" t="s">
        <v>25</v>
      </c>
      <c r="E14" s="24">
        <v>27</v>
      </c>
      <c r="F14" s="27">
        <v>374</v>
      </c>
      <c r="G14" s="31">
        <v>385.22</v>
      </c>
      <c r="H14" s="31">
        <v>392.7</v>
      </c>
      <c r="I14" s="8">
        <f t="shared" si="0"/>
        <v>383.97333333333336</v>
      </c>
      <c r="J14" s="8">
        <f t="shared" si="1"/>
        <v>383.97</v>
      </c>
      <c r="K14" s="24">
        <v>3</v>
      </c>
      <c r="L14" s="18">
        <f t="shared" si="2"/>
        <v>9.4121269293013672</v>
      </c>
      <c r="M14" s="9">
        <f t="shared" si="3"/>
        <v>2.4512662263461644</v>
      </c>
      <c r="N14" s="9" t="str">
        <f t="shared" si="5"/>
        <v>ОДНОРОДНЫЕ</v>
      </c>
      <c r="O14" s="8">
        <f t="shared" si="6"/>
        <v>10367.19</v>
      </c>
      <c r="P14" s="10">
        <f t="shared" si="4"/>
        <v>10098</v>
      </c>
    </row>
    <row r="15" spans="1:21" ht="27" customHeight="1">
      <c r="A15" s="29">
        <v>10</v>
      </c>
      <c r="B15" s="24" t="s">
        <v>39</v>
      </c>
      <c r="C15" s="25"/>
      <c r="D15" s="24" t="s">
        <v>25</v>
      </c>
      <c r="E15" s="24">
        <v>2</v>
      </c>
      <c r="F15" s="31">
        <v>802</v>
      </c>
      <c r="G15" s="30">
        <v>790</v>
      </c>
      <c r="H15" s="31">
        <v>799</v>
      </c>
      <c r="I15" s="8">
        <f t="shared" si="0"/>
        <v>797</v>
      </c>
      <c r="J15" s="8">
        <f t="shared" si="1"/>
        <v>797</v>
      </c>
      <c r="K15" s="24">
        <v>3</v>
      </c>
      <c r="L15" s="18">
        <f t="shared" si="2"/>
        <v>6.2449979983983983</v>
      </c>
      <c r="M15" s="9">
        <f t="shared" si="3"/>
        <v>0.78356311146780411</v>
      </c>
      <c r="N15" s="9" t="str">
        <f t="shared" si="5"/>
        <v>ОДНОРОДНЫЕ</v>
      </c>
      <c r="O15" s="8">
        <f t="shared" si="6"/>
        <v>1594</v>
      </c>
      <c r="P15" s="10">
        <f t="shared" si="4"/>
        <v>1580</v>
      </c>
    </row>
    <row r="16" spans="1:21" ht="24" customHeight="1">
      <c r="A16" s="29">
        <v>11</v>
      </c>
      <c r="B16" s="24" t="s">
        <v>40</v>
      </c>
      <c r="C16" s="25"/>
      <c r="D16" s="24" t="s">
        <v>25</v>
      </c>
      <c r="E16" s="24">
        <v>2</v>
      </c>
      <c r="F16" s="30">
        <v>650</v>
      </c>
      <c r="G16" s="31">
        <v>699</v>
      </c>
      <c r="H16" s="31">
        <v>812</v>
      </c>
      <c r="I16" s="8">
        <f t="shared" si="0"/>
        <v>720.33333333333337</v>
      </c>
      <c r="J16" s="8">
        <f t="shared" si="1"/>
        <v>720.33</v>
      </c>
      <c r="K16" s="24">
        <v>3</v>
      </c>
      <c r="L16" s="18">
        <f t="shared" si="2"/>
        <v>83.080282458194446</v>
      </c>
      <c r="M16" s="9">
        <f t="shared" si="3"/>
        <v>11.533641866671449</v>
      </c>
      <c r="N16" s="9" t="str">
        <f t="shared" si="5"/>
        <v>ОДНОРОДНЫЕ</v>
      </c>
      <c r="O16" s="8">
        <f t="shared" si="6"/>
        <v>1440.66</v>
      </c>
      <c r="P16" s="10">
        <f t="shared" si="4"/>
        <v>1300</v>
      </c>
    </row>
    <row r="17" spans="1:21" ht="27.75" customHeight="1">
      <c r="A17" s="29">
        <v>12</v>
      </c>
      <c r="B17" s="24" t="s">
        <v>37</v>
      </c>
      <c r="C17" s="25"/>
      <c r="D17" s="24" t="s">
        <v>25</v>
      </c>
      <c r="E17" s="24">
        <v>1</v>
      </c>
      <c r="F17" s="31">
        <v>2840</v>
      </c>
      <c r="G17" s="30">
        <v>2615</v>
      </c>
      <c r="H17" s="31">
        <v>2998</v>
      </c>
      <c r="I17" s="8">
        <f t="shared" si="0"/>
        <v>2817.6666666666665</v>
      </c>
      <c r="J17" s="8">
        <f t="shared" si="1"/>
        <v>2817.67</v>
      </c>
      <c r="K17" s="24">
        <v>3</v>
      </c>
      <c r="L17" s="18">
        <f t="shared" si="2"/>
        <v>192.47424070075962</v>
      </c>
      <c r="M17" s="9">
        <f t="shared" si="3"/>
        <v>6.8309717142447353</v>
      </c>
      <c r="N17" s="9" t="str">
        <f t="shared" si="5"/>
        <v>ОДНОРОДНЫЕ</v>
      </c>
      <c r="O17" s="8">
        <f t="shared" si="6"/>
        <v>2817.67</v>
      </c>
      <c r="P17" s="10">
        <f t="shared" si="4"/>
        <v>2615</v>
      </c>
    </row>
    <row r="18" spans="1:21" ht="26.25" customHeight="1">
      <c r="A18" s="29">
        <v>13</v>
      </c>
      <c r="B18" s="24" t="s">
        <v>38</v>
      </c>
      <c r="C18" s="25"/>
      <c r="D18" s="24" t="s">
        <v>25</v>
      </c>
      <c r="E18" s="24">
        <v>8</v>
      </c>
      <c r="F18" s="31">
        <v>890</v>
      </c>
      <c r="G18" s="31">
        <v>600</v>
      </c>
      <c r="H18" s="30">
        <v>688</v>
      </c>
      <c r="I18" s="8">
        <f t="shared" si="0"/>
        <v>726</v>
      </c>
      <c r="J18" s="8">
        <f t="shared" si="1"/>
        <v>726</v>
      </c>
      <c r="K18" s="24">
        <v>3</v>
      </c>
      <c r="L18" s="18">
        <f t="shared" si="2"/>
        <v>148.68759195037089</v>
      </c>
      <c r="M18" s="9">
        <f t="shared" si="3"/>
        <v>20.480384566166791</v>
      </c>
      <c r="N18" s="9" t="str">
        <f t="shared" si="5"/>
        <v>ОДНОРОДНЫЕ</v>
      </c>
      <c r="O18" s="8">
        <f t="shared" si="6"/>
        <v>5808</v>
      </c>
      <c r="P18" s="10">
        <f t="shared" si="4"/>
        <v>4800</v>
      </c>
    </row>
    <row r="19" spans="1:21" ht="25.5">
      <c r="A19" s="29">
        <v>14</v>
      </c>
      <c r="B19" s="24" t="s">
        <v>36</v>
      </c>
      <c r="C19" s="25"/>
      <c r="D19" s="24" t="s">
        <v>25</v>
      </c>
      <c r="E19" s="24">
        <v>1</v>
      </c>
      <c r="F19" s="26">
        <v>890</v>
      </c>
      <c r="G19" s="30">
        <v>650</v>
      </c>
      <c r="H19" s="31">
        <v>660</v>
      </c>
      <c r="I19" s="8">
        <f t="shared" si="0"/>
        <v>733.33333333333337</v>
      </c>
      <c r="J19" s="8">
        <f t="shared" si="1"/>
        <v>733.33</v>
      </c>
      <c r="K19" s="24">
        <v>3</v>
      </c>
      <c r="L19" s="18">
        <f t="shared" si="2"/>
        <v>135.76941236277548</v>
      </c>
      <c r="M19" s="9">
        <f t="shared" si="3"/>
        <v>18.514094931719072</v>
      </c>
      <c r="N19" s="9" t="str">
        <f t="shared" si="5"/>
        <v>ОДНОРОДНЫЕ</v>
      </c>
      <c r="O19" s="8">
        <f t="shared" si="6"/>
        <v>733.33</v>
      </c>
      <c r="P19" s="10">
        <f t="shared" si="4"/>
        <v>650</v>
      </c>
    </row>
    <row r="20" spans="1:21" ht="25.5">
      <c r="A20" s="29">
        <v>15</v>
      </c>
      <c r="B20" s="13" t="s">
        <v>27</v>
      </c>
      <c r="C20" s="25"/>
      <c r="D20" s="13" t="s">
        <v>25</v>
      </c>
      <c r="E20" s="13">
        <v>8</v>
      </c>
      <c r="F20" s="30">
        <v>749</v>
      </c>
      <c r="G20" s="26">
        <v>771.47</v>
      </c>
      <c r="H20" s="31">
        <v>786.45</v>
      </c>
      <c r="I20" s="8">
        <f t="shared" si="0"/>
        <v>768.97333333333336</v>
      </c>
      <c r="J20" s="8">
        <f t="shared" si="1"/>
        <v>768.97</v>
      </c>
      <c r="K20" s="28">
        <v>3</v>
      </c>
      <c r="L20" s="18">
        <f t="shared" si="2"/>
        <v>18.849419973394156</v>
      </c>
      <c r="M20" s="9">
        <f t="shared" si="3"/>
        <v>2.4512555721802092</v>
      </c>
      <c r="N20" s="9" t="str">
        <f t="shared" si="5"/>
        <v>ОДНОРОДНЫЕ</v>
      </c>
      <c r="O20" s="8">
        <f t="shared" si="6"/>
        <v>6151.76</v>
      </c>
      <c r="P20" s="10">
        <f>MIN(F20:H20)*E20</f>
        <v>5992</v>
      </c>
    </row>
    <row r="21" spans="1:21" ht="104.1" customHeight="1">
      <c r="A21" s="47" t="s">
        <v>0</v>
      </c>
      <c r="B21" s="48"/>
      <c r="C21" s="48"/>
      <c r="D21" s="48"/>
      <c r="E21" s="48"/>
      <c r="F21" s="48"/>
      <c r="G21" s="48"/>
      <c r="H21" s="48"/>
      <c r="I21" s="48"/>
      <c r="J21" s="7"/>
      <c r="K21" s="17"/>
      <c r="L21" s="19"/>
      <c r="M21" s="49">
        <f>SUM(P6:P20)</f>
        <v>205920</v>
      </c>
      <c r="N21" s="50"/>
      <c r="O21" s="50"/>
      <c r="P21" s="50"/>
      <c r="Q21" s="6"/>
      <c r="R21" s="6"/>
      <c r="S21" s="6"/>
      <c r="T21" s="6"/>
      <c r="U21" s="6"/>
    </row>
    <row r="24" spans="1:21">
      <c r="A24" s="1" t="s">
        <v>20</v>
      </c>
      <c r="C24" s="15"/>
      <c r="D24" s="15"/>
      <c r="E24" s="1" t="s">
        <v>21</v>
      </c>
    </row>
    <row r="25" spans="1:21">
      <c r="C25" s="1" t="s">
        <v>18</v>
      </c>
      <c r="D25" s="1" t="s">
        <v>19</v>
      </c>
    </row>
  </sheetData>
  <mergeCells count="19">
    <mergeCell ref="A21:I21"/>
    <mergeCell ref="M21:P21"/>
    <mergeCell ref="P3:P5"/>
    <mergeCell ref="A4:A5"/>
    <mergeCell ref="B4:B5"/>
    <mergeCell ref="C4:C5"/>
    <mergeCell ref="D4:E4"/>
    <mergeCell ref="I4:I5"/>
    <mergeCell ref="J4:J5"/>
    <mergeCell ref="K4:K5"/>
    <mergeCell ref="L4:L5"/>
    <mergeCell ref="A2:P2"/>
    <mergeCell ref="A3:C3"/>
    <mergeCell ref="D3:E3"/>
    <mergeCell ref="F3:F4"/>
    <mergeCell ref="G3:G4"/>
    <mergeCell ref="M3:M5"/>
    <mergeCell ref="N3:N5"/>
    <mergeCell ref="O3:O5"/>
  </mergeCells>
  <conditionalFormatting sqref="N6:N20">
    <cfRule type="containsText" dxfId="5" priority="73" operator="containsText" text="НЕОДНОРОДНЫЕ">
      <formula>NOT(ISERROR(SEARCH("НЕОДНОРОДНЫЕ",N6)))</formula>
    </cfRule>
    <cfRule type="containsText" dxfId="4" priority="74" operator="containsText" text="ОДНОРОДНЫЕ">
      <formula>NOT(ISERROR(SEARCH("ОДНОРОДНЫЕ",N6)))</formula>
    </cfRule>
    <cfRule type="containsText" dxfId="3" priority="75" operator="containsText" text="НЕОДНОРОДНЫЕ">
      <formula>NOT(ISERROR(SEARCH("НЕОДНОРОДНЫЕ",N6)))</formula>
    </cfRule>
    <cfRule type="containsText" dxfId="2" priority="76" operator="containsText" text="НЕ">
      <formula>NOT(ISERROR(SEARCH("НЕ",N6)))</formula>
    </cfRule>
    <cfRule type="containsText" dxfId="1" priority="77" operator="containsText" text="ОДНОРОДНЫЕ">
      <formula>NOT(ISERROR(SEARCH("ОДНОРОДНЫЕ",N6)))</formula>
    </cfRule>
    <cfRule type="containsText" dxfId="0" priority="78" operator="containsText" text="НЕОДНОРОДНЫЕ">
      <formula>NOT(ISERROR(SEARCH("НЕОДНОРОДНЫЕ",N6)))</formula>
    </cfRule>
  </conditionalFormatting>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Дмитрий</cp:lastModifiedBy>
  <cp:lastPrinted>2026-05-25T12:48:09Z</cp:lastPrinted>
  <dcterms:created xsi:type="dcterms:W3CDTF">2021-10-12T16:36:25Z</dcterms:created>
  <dcterms:modified xsi:type="dcterms:W3CDTF">2026-05-25T13:13:43Z</dcterms:modified>
</cp:coreProperties>
</file>