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6110" windowHeight="9525" activeTab="1"/>
  </bookViews>
  <sheets>
    <sheet name="ИК- ед.пост" sheetId="24" r:id="rId1"/>
    <sheet name="нмцк" sheetId="6" r:id="rId2"/>
  </sheets>
  <definedNames>
    <definedName name="_xlnm.Print_Area" localSheetId="0">'ИК- ед.пост'!$A$2:$H$21</definedName>
    <definedName name="_xlnm.Print_Area" localSheetId="1">нмцк!$A$1:$M$82</definedName>
  </definedNames>
  <calcPr calcId="125725" iterateDelta="1E-4"/>
</workbook>
</file>

<file path=xl/calcChain.xml><?xml version="1.0" encoding="utf-8"?>
<calcChain xmlns="http://schemas.openxmlformats.org/spreadsheetml/2006/main">
  <c r="I53" i="6"/>
  <c r="K77"/>
  <c r="K76"/>
  <c r="K72"/>
  <c r="K73"/>
  <c r="K74"/>
  <c r="K71"/>
  <c r="K69"/>
  <c r="K61"/>
  <c r="K62"/>
  <c r="K63"/>
  <c r="K64"/>
  <c r="K65"/>
  <c r="K66"/>
  <c r="K67"/>
  <c r="K60"/>
  <c r="K56"/>
  <c r="K57"/>
  <c r="K58"/>
  <c r="K55"/>
  <c r="K53"/>
  <c r="K52"/>
  <c r="I77"/>
  <c r="M77" s="1"/>
  <c r="I76"/>
  <c r="I72"/>
  <c r="M72" s="1"/>
  <c r="I73"/>
  <c r="I74"/>
  <c r="M74" s="1"/>
  <c r="I71"/>
  <c r="I69"/>
  <c r="M69" s="1"/>
  <c r="I61"/>
  <c r="M61" s="1"/>
  <c r="I62"/>
  <c r="M62" s="1"/>
  <c r="I63"/>
  <c r="I64"/>
  <c r="M64" s="1"/>
  <c r="I65"/>
  <c r="I66"/>
  <c r="M66" s="1"/>
  <c r="I67"/>
  <c r="I60"/>
  <c r="M60" s="1"/>
  <c r="I56"/>
  <c r="I57"/>
  <c r="M57" s="1"/>
  <c r="I58"/>
  <c r="I55"/>
  <c r="M55" s="1"/>
  <c r="M53"/>
  <c r="I52"/>
  <c r="M52" s="1"/>
  <c r="B77"/>
  <c r="B76"/>
  <c r="A75"/>
  <c r="B74"/>
  <c r="B73"/>
  <c r="B72"/>
  <c r="B71"/>
  <c r="B69"/>
  <c r="B67"/>
  <c r="B66"/>
  <c r="B65"/>
  <c r="B64"/>
  <c r="B63"/>
  <c r="B62"/>
  <c r="B61"/>
  <c r="B60"/>
  <c r="B58"/>
  <c r="B57"/>
  <c r="B56"/>
  <c r="B55"/>
  <c r="B53"/>
  <c r="B52"/>
  <c r="A78"/>
  <c r="A70"/>
  <c r="A68"/>
  <c r="A59"/>
  <c r="A54"/>
  <c r="A51"/>
  <c r="B50"/>
  <c r="B49"/>
  <c r="B48"/>
  <c r="B47"/>
  <c r="B46"/>
  <c r="B45"/>
  <c r="B44"/>
  <c r="B43"/>
  <c r="B42"/>
  <c r="K49"/>
  <c r="K50"/>
  <c r="I49"/>
  <c r="I50"/>
  <c r="M50" s="1"/>
  <c r="K45"/>
  <c r="K46"/>
  <c r="K47"/>
  <c r="K48"/>
  <c r="I45"/>
  <c r="M45" s="1"/>
  <c r="I46"/>
  <c r="M46" s="1"/>
  <c r="M79" s="1"/>
  <c r="I47"/>
  <c r="M47" s="1"/>
  <c r="I48"/>
  <c r="M48" s="1"/>
  <c r="L58" l="1"/>
  <c r="L56"/>
  <c r="L67"/>
  <c r="L65"/>
  <c r="L63"/>
  <c r="L73"/>
  <c r="L76"/>
  <c r="L60"/>
  <c r="L77"/>
  <c r="M76"/>
  <c r="L74"/>
  <c r="M73"/>
  <c r="L72"/>
  <c r="L71"/>
  <c r="L69"/>
  <c r="M71"/>
  <c r="M67"/>
  <c r="L66"/>
  <c r="M65"/>
  <c r="L64"/>
  <c r="M63"/>
  <c r="L62"/>
  <c r="L61"/>
  <c r="M58"/>
  <c r="L57"/>
  <c r="M56"/>
  <c r="L55"/>
  <c r="L50"/>
  <c r="L52"/>
  <c r="L53"/>
  <c r="L49"/>
  <c r="M49"/>
  <c r="L46"/>
  <c r="L48"/>
  <c r="L47"/>
  <c r="L45"/>
  <c r="I42" l="1"/>
  <c r="M42" s="1"/>
  <c r="I43"/>
  <c r="M43" s="1"/>
  <c r="I44"/>
  <c r="M44" s="1"/>
  <c r="K44"/>
  <c r="L44" l="1"/>
  <c r="G9" i="24"/>
  <c r="G10"/>
  <c r="G11"/>
  <c r="G12"/>
  <c r="G13"/>
  <c r="G14"/>
  <c r="G15"/>
  <c r="G16"/>
  <c r="G17"/>
  <c r="G8"/>
  <c r="B17"/>
  <c r="B16"/>
  <c r="B15"/>
  <c r="B14"/>
  <c r="B13"/>
  <c r="B12"/>
  <c r="B11"/>
  <c r="B10"/>
  <c r="B9"/>
  <c r="B8"/>
  <c r="F9"/>
  <c r="F10"/>
  <c r="F11"/>
  <c r="F12"/>
  <c r="F13"/>
  <c r="F14"/>
  <c r="F15"/>
  <c r="F16"/>
  <c r="F17"/>
  <c r="F8"/>
  <c r="K43" i="6"/>
  <c r="K42"/>
  <c r="A21" i="24"/>
  <c r="H8" l="1"/>
  <c r="H21"/>
  <c r="P43" i="6" l="1"/>
  <c r="O43"/>
  <c r="N43"/>
  <c r="P42"/>
  <c r="O42"/>
  <c r="N42"/>
  <c r="P78"/>
  <c r="O78"/>
  <c r="N78"/>
  <c r="H17" i="24"/>
  <c r="H16"/>
  <c r="H15"/>
  <c r="H14"/>
  <c r="H13"/>
  <c r="H12"/>
  <c r="H11"/>
  <c r="H10"/>
  <c r="H9"/>
  <c r="H18" l="1"/>
  <c r="L42" i="6"/>
  <c r="L43"/>
  <c r="A20" i="24" l="1"/>
  <c r="F19" l="1"/>
  <c r="B5" i="6"/>
  <c r="B7" i="24" s="1"/>
  <c r="A5" i="6"/>
  <c r="A7" i="24" s="1"/>
  <c r="H20"/>
</calcChain>
</file>

<file path=xl/sharedStrings.xml><?xml version="1.0" encoding="utf-8"?>
<sst xmlns="http://schemas.openxmlformats.org/spreadsheetml/2006/main" count="175" uniqueCount="75">
  <si>
    <t>Ед. изм.</t>
  </si>
  <si>
    <t>ОБОСНОВАНИЕ НАЧАЛЬНОЙ (МАКСИМАЛЬНОЙ) ЦЕНЫ КОНТРАКТА</t>
  </si>
  <si>
    <t xml:space="preserve">Начальная (максимальная) цена контракта сформирована методом сопоставимых рыночных цен в соответствии с Федеральным законом от 05.04.2013 № 44-ФЗ "О контрактной системе в сфере закупок товаров, работ, услуг для обеспечения государственных и муниципальных нужд" и Приказом Минэкономразвития России № 567 от 02.10.2013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 Источник получения информации: Юридические лица, на основании запроса коммерческого предложения, направленного поставщикам, обладающим опытом выполнения подобного вида работ. </t>
  </si>
  <si>
    <t>НМЦК методом сопоставимых рыночных цен (анализа рынка) определяется по формуле:</t>
  </si>
  <si>
    <t>где:</t>
  </si>
  <si>
    <t>НМЦК, определяемая методом сопоставимых рыночных цен (анализа рынка);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</si>
  <si>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</si>
  <si>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№ п/п</t>
  </si>
  <si>
    <t>Наименование товара, работы, услуги</t>
  </si>
  <si>
    <t>Предложение №2</t>
  </si>
  <si>
    <t>Предложение №3</t>
  </si>
  <si>
    <t>Среднее арифметическое значение цены, руб.</t>
  </si>
  <si>
    <t>Среднее квадратичное отклонение</t>
  </si>
  <si>
    <t>Коэффициент вариации, %</t>
  </si>
  <si>
    <t>Начальная 
(максимальная) 
цена контракта, 
руб.</t>
  </si>
  <si>
    <t xml:space="preserve">Дата подготовки обоснования НМЦК: </t>
  </si>
  <si>
    <t>Предложение №1</t>
  </si>
  <si>
    <t>Для заключения Государственного контракта принимаем цену за единицу товара ниже средней, предлагаемую</t>
  </si>
  <si>
    <t>Расчет цены контракта</t>
  </si>
  <si>
    <t>Цед – цена за единицу товара (руб.)</t>
  </si>
  <si>
    <t>Цена контракта</t>
  </si>
  <si>
    <t xml:space="preserve">Цена контракта составляет: </t>
  </si>
  <si>
    <t>Количество</t>
  </si>
  <si>
    <t>шт</t>
  </si>
  <si>
    <t>Блок оконный двухстворчатый (поворотно-откидной) размером 1,4х1,3 м</t>
  </si>
  <si>
    <t>Блок оконный двухстворчатый (поворотно-откидной) размером 1,1х1,3 м</t>
  </si>
  <si>
    <t>Блок оконный двухстворчатый (поворотно-откидной) размером 1,7х1,3 м</t>
  </si>
  <si>
    <t>Блок дверной размером 2,05х0,8 м</t>
  </si>
  <si>
    <t>Блок дверной размером 2,05х0,9 м</t>
  </si>
  <si>
    <t>ОКПД 2/ КТРУ</t>
  </si>
  <si>
    <t>Кол-во</t>
  </si>
  <si>
    <t>Ед.изм.</t>
  </si>
  <si>
    <r>
      <t>Начальная (максимальная) цена контракта</t>
    </r>
    <r>
      <rPr>
        <i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определена методом сопоставимых рыночных цен (анализ рынка).</t>
    </r>
  </si>
  <si>
    <t>v – количество (объем) закупаемого товара (шт.)</t>
  </si>
  <si>
    <t>ЦК  = V*Цед
где: v – количество (объем) закупаемого товара (шт.); 
Цед – цена за единицу товара (руб.).</t>
  </si>
  <si>
    <t>Прин скрин</t>
  </si>
  <si>
    <t xml:space="preserve">                                                                                          Приложение № 4 к Государственному контракту №___________________________________ от _______________ 2023 г         </t>
  </si>
  <si>
    <t>ФКУ ИК-6 УФСИН России по Оренбургской области: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</si>
  <si>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Итого:</t>
  </si>
  <si>
    <t xml:space="preserve">Инженер ОТО ФКУ БМТиВС УФСИН                                              России по Оренбургской области </t>
  </si>
  <si>
    <t>"______" ____________  2026 г</t>
  </si>
  <si>
    <t>Грузополучатель</t>
  </si>
  <si>
    <t xml:space="preserve">                                                                     А.Д. Чиркина </t>
  </si>
  <si>
    <t>штук</t>
  </si>
  <si>
    <t>ФКУ ИК-1 УФСИН России по Оренбургской области                                    г. Оренбург, пер. Крымский, д. 119</t>
  </si>
  <si>
    <t>ФКУ ИК-4 УФСИН России по Оренбургской области                                             г. Оренбург, ул. Техническая, д.2</t>
  </si>
  <si>
    <t>ФКУ ИК-8 УФСИН России по Оренбургской области                                                г. Оренбург, ул. Донгузская, д. 142</t>
  </si>
  <si>
    <t xml:space="preserve">ФКУ ИК-5 УФСИН России по Оренбургской области                                               г. Новотроицк, ул. Заводская, д. 26 </t>
  </si>
  <si>
    <t>ФКУ СИЗО-1 УФСИН России по Оренбургской области                                                       г. Оренбург, ул. Набережная, д.7</t>
  </si>
  <si>
    <t>ФКУ СИЗО-2 УФСИН России по Оренбургской области                                                            г. Орск, ул. М. Конева, д. 2В</t>
  </si>
  <si>
    <t>ФКУ СИЗО-3 УФСИН России по Оренбургской области                                                             г. Оренбург, ул. Калининградская, д. 192</t>
  </si>
  <si>
    <t>компл</t>
  </si>
  <si>
    <t>28.14.13.131</t>
  </si>
  <si>
    <t>28.14.12.110</t>
  </si>
  <si>
    <t>28.14.13.120</t>
  </si>
  <si>
    <t>28.14.13.130</t>
  </si>
  <si>
    <t>Кран шаровой (20 мм)</t>
  </si>
  <si>
    <t>Кран шаровой (25 мм)</t>
  </si>
  <si>
    <t xml:space="preserve">Кран шаровой (32 мм) </t>
  </si>
  <si>
    <t xml:space="preserve">Кран шаровой (40 мм) </t>
  </si>
  <si>
    <t xml:space="preserve">Кран шаровой (15 мм) </t>
  </si>
  <si>
    <t xml:space="preserve">Краны смывные (для писсуаров) </t>
  </si>
  <si>
    <t>Кран водоразборный (для моек)</t>
  </si>
  <si>
    <t xml:space="preserve">Кран Маевского </t>
  </si>
  <si>
    <t xml:space="preserve">Задвижки фланцевые чугунные (50 мм) </t>
  </si>
  <si>
    <t xml:space="preserve">Кран шаровой (латунный 15 мм) </t>
  </si>
  <si>
    <t xml:space="preserve">Кран КРС (для чаши Генуа) </t>
  </si>
  <si>
    <t xml:space="preserve">Кран шаровой (50 мм) </t>
  </si>
  <si>
    <t xml:space="preserve">Кран шаровой (25 мм) </t>
  </si>
  <si>
    <t xml:space="preserve">Вентиль полипропиленовый (25 мм) </t>
  </si>
  <si>
    <t xml:space="preserve">Вентиль полипропиленовый (40 мм) </t>
  </si>
  <si>
    <t xml:space="preserve">Кран шаровой (латунный 20 мм) </t>
  </si>
  <si>
    <t xml:space="preserve">Кран шаровой (латунный 50 мм) </t>
  </si>
  <si>
    <t>Задвижка Ду50</t>
  </si>
  <si>
    <t xml:space="preserve">Кран латунный американка (3/4 мм)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</si>
</sst>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Arial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7">
    <xf numFmtId="0" fontId="0" fillId="0" borderId="0" xfId="0"/>
    <xf numFmtId="0" fontId="2" fillId="2" borderId="2" xfId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2" fontId="9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4" fontId="9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4" fontId="11" fillId="2" borderId="1" xfId="1" applyNumberFormat="1" applyFont="1" applyFill="1" applyBorder="1" applyAlignment="1">
      <alignment horizontal="center" vertical="center" wrapText="1"/>
    </xf>
    <xf numFmtId="4" fontId="12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13" fillId="2" borderId="4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vertical="top" wrapText="1"/>
    </xf>
    <xf numFmtId="0" fontId="10" fillId="2" borderId="3" xfId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 vertical="center"/>
    </xf>
    <xf numFmtId="0" fontId="10" fillId="0" borderId="0" xfId="0" applyFont="1"/>
    <xf numFmtId="0" fontId="14" fillId="0" borderId="0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2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2" borderId="0" xfId="0" applyFont="1" applyFill="1"/>
    <xf numFmtId="4" fontId="10" fillId="0" borderId="0" xfId="0" applyNumberFormat="1" applyFont="1"/>
    <xf numFmtId="4" fontId="10" fillId="0" borderId="0" xfId="0" applyNumberFormat="1" applyFont="1" applyAlignment="1">
      <alignment horizontal="center" vertical="top" wrapText="1"/>
    </xf>
    <xf numFmtId="4" fontId="10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vertical="center"/>
    </xf>
    <xf numFmtId="4" fontId="10" fillId="2" borderId="1" xfId="1" applyNumberFormat="1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left" vertical="center" wrapText="1"/>
    </xf>
    <xf numFmtId="4" fontId="3" fillId="2" borderId="1" xfId="1" applyNumberFormat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top"/>
    </xf>
    <xf numFmtId="0" fontId="13" fillId="2" borderId="3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14" fillId="0" borderId="14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6" fillId="0" borderId="9" xfId="0" applyFont="1" applyBorder="1"/>
    <xf numFmtId="0" fontId="16" fillId="0" borderId="10" xfId="0" applyFont="1" applyBorder="1"/>
    <xf numFmtId="0" fontId="16" fillId="0" borderId="11" xfId="0" applyFont="1" applyBorder="1"/>
    <xf numFmtId="0" fontId="16" fillId="0" borderId="12" xfId="0" applyFont="1" applyBorder="1"/>
    <xf numFmtId="0" fontId="16" fillId="0" borderId="13" xfId="0" applyFont="1" applyBorder="1"/>
    <xf numFmtId="0" fontId="10" fillId="0" borderId="8" xfId="0" applyFont="1" applyBorder="1" applyAlignment="1">
      <alignment horizontal="center" vertical="center" wrapText="1"/>
    </xf>
    <xf numFmtId="0" fontId="16" fillId="0" borderId="15" xfId="0" applyFont="1" applyBorder="1"/>
    <xf numFmtId="0" fontId="16" fillId="0" borderId="0" xfId="0" applyFont="1"/>
    <xf numFmtId="0" fontId="16" fillId="0" borderId="14" xfId="0" applyFont="1" applyBorder="1"/>
    <xf numFmtId="0" fontId="10" fillId="0" borderId="3" xfId="1" applyFont="1" applyBorder="1" applyAlignment="1">
      <alignment horizontal="center" vertical="center"/>
    </xf>
    <xf numFmtId="0" fontId="16" fillId="0" borderId="7" xfId="0" applyFont="1" applyBorder="1"/>
    <xf numFmtId="0" fontId="16" fillId="0" borderId="4" xfId="0" applyFont="1" applyBorder="1"/>
    <xf numFmtId="0" fontId="13" fillId="2" borderId="3" xfId="0" applyFont="1" applyFill="1" applyBorder="1" applyAlignment="1">
      <alignment wrapText="1"/>
    </xf>
    <xf numFmtId="4" fontId="10" fillId="0" borderId="3" xfId="1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right"/>
    </xf>
    <xf numFmtId="0" fontId="16" fillId="0" borderId="4" xfId="0" applyFont="1" applyBorder="1" applyAlignment="1">
      <alignment horizontal="right"/>
    </xf>
    <xf numFmtId="0" fontId="13" fillId="0" borderId="3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left" vertical="top" wrapText="1"/>
    </xf>
    <xf numFmtId="0" fontId="13" fillId="0" borderId="7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2" borderId="12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7" xfId="1" applyFont="1" applyFill="1" applyBorder="1" applyAlignment="1">
      <alignment horizontal="center" vertical="center" wrapText="1"/>
    </xf>
    <xf numFmtId="4" fontId="10" fillId="2" borderId="3" xfId="1" applyNumberFormat="1" applyFont="1" applyFill="1" applyBorder="1" applyAlignment="1">
      <alignment horizontal="center" vertical="center" wrapText="1"/>
    </xf>
    <xf numFmtId="4" fontId="10" fillId="2" borderId="7" xfId="1" applyNumberFormat="1" applyFont="1" applyFill="1" applyBorder="1" applyAlignment="1">
      <alignment horizontal="center" vertical="center" wrapText="1"/>
    </xf>
    <xf numFmtId="4" fontId="10" fillId="2" borderId="4" xfId="1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39</xdr:row>
      <xdr:rowOff>91440</xdr:rowOff>
    </xdr:from>
    <xdr:to>
      <xdr:col>9</xdr:col>
      <xdr:colOff>676275</xdr:colOff>
      <xdr:row>39</xdr:row>
      <xdr:rowOff>434340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38625" y="7650480"/>
          <a:ext cx="23050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39</xdr:row>
      <xdr:rowOff>590550</xdr:rowOff>
    </xdr:from>
    <xdr:to>
      <xdr:col>1</xdr:col>
      <xdr:colOff>200025</xdr:colOff>
      <xdr:row>39</xdr:row>
      <xdr:rowOff>819150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0050" y="76295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zoomScaleSheetLayoutView="100" workbookViewId="0">
      <selection activeCell="B9" sqref="B9:D9"/>
    </sheetView>
  </sheetViews>
  <sheetFormatPr defaultColWidth="8.85546875" defaultRowHeight="46.15" customHeight="1"/>
  <cols>
    <col min="1" max="1" width="5.28515625" style="53" customWidth="1"/>
    <col min="2" max="2" width="30.140625" style="44" customWidth="1"/>
    <col min="3" max="3" width="8.7109375" style="44" customWidth="1"/>
    <col min="4" max="4" width="10.42578125" style="44" customWidth="1"/>
    <col min="5" max="5" width="0.28515625" style="44" hidden="1" customWidth="1"/>
    <col min="6" max="6" width="24.28515625" style="44" customWidth="1"/>
    <col min="7" max="7" width="30" style="54" customWidth="1"/>
    <col min="8" max="8" width="25.42578125" style="55" customWidth="1"/>
    <col min="9" max="9" width="8.85546875" style="44"/>
    <col min="10" max="10" width="9.85546875" style="44" bestFit="1" customWidth="1"/>
    <col min="11" max="16384" width="8.85546875" style="44"/>
  </cols>
  <sheetData>
    <row r="1" spans="1:10" ht="24" customHeight="1">
      <c r="A1" s="74" t="s">
        <v>36</v>
      </c>
      <c r="B1" s="74"/>
      <c r="C1" s="74"/>
      <c r="D1" s="74"/>
      <c r="E1" s="74"/>
      <c r="F1" s="74"/>
      <c r="G1" s="74"/>
      <c r="H1" s="74"/>
    </row>
    <row r="2" spans="1:10" ht="15" customHeight="1">
      <c r="A2" s="45"/>
      <c r="B2" s="45"/>
      <c r="C2" s="45"/>
      <c r="D2" s="45"/>
      <c r="E2" s="45"/>
      <c r="F2" s="45" t="s">
        <v>17</v>
      </c>
      <c r="G2" s="42"/>
      <c r="H2" s="45"/>
    </row>
    <row r="3" spans="1:10" ht="17.25" customHeight="1">
      <c r="A3" s="78" t="s">
        <v>37</v>
      </c>
      <c r="B3" s="78"/>
      <c r="C3" s="78"/>
      <c r="D3" s="78"/>
      <c r="E3" s="78"/>
      <c r="F3" s="78"/>
      <c r="G3" s="78"/>
      <c r="H3" s="78"/>
    </row>
    <row r="4" spans="1:10" s="46" customFormat="1" ht="27.6" customHeight="1">
      <c r="A4" s="79" t="s">
        <v>18</v>
      </c>
      <c r="B4" s="80"/>
      <c r="C4" s="85" t="s">
        <v>34</v>
      </c>
      <c r="D4" s="86"/>
      <c r="E4" s="86"/>
      <c r="F4" s="86"/>
      <c r="G4" s="86"/>
      <c r="H4" s="80"/>
    </row>
    <row r="5" spans="1:10" s="46" customFormat="1" ht="18.75" customHeight="1">
      <c r="A5" s="81"/>
      <c r="B5" s="82"/>
      <c r="C5" s="81"/>
      <c r="D5" s="87"/>
      <c r="E5" s="87"/>
      <c r="F5" s="87"/>
      <c r="G5" s="87"/>
      <c r="H5" s="82"/>
    </row>
    <row r="6" spans="1:10" s="46" customFormat="1" ht="46.15" hidden="1" customHeight="1">
      <c r="A6" s="83"/>
      <c r="B6" s="84"/>
      <c r="C6" s="83"/>
      <c r="D6" s="88"/>
      <c r="E6" s="88"/>
      <c r="F6" s="88"/>
      <c r="G6" s="88"/>
      <c r="H6" s="84"/>
    </row>
    <row r="7" spans="1:10" s="46" customFormat="1" ht="32.25" customHeight="1">
      <c r="A7" s="47" t="str">
        <f>нмцк!A5</f>
        <v>№ п/п</v>
      </c>
      <c r="B7" s="89" t="str">
        <f>нмцк!B5</f>
        <v>Наименование товара, работы, услуги</v>
      </c>
      <c r="C7" s="90"/>
      <c r="D7" s="90"/>
      <c r="E7" s="91"/>
      <c r="F7" s="48" t="s">
        <v>33</v>
      </c>
      <c r="G7" s="6" t="s">
        <v>19</v>
      </c>
      <c r="H7" s="49" t="s">
        <v>20</v>
      </c>
    </row>
    <row r="8" spans="1:10" s="46" customFormat="1" ht="21" customHeight="1">
      <c r="A8" s="41">
        <v>1</v>
      </c>
      <c r="B8" s="75" t="e">
        <f>нмцк!#REF!</f>
        <v>#REF!</v>
      </c>
      <c r="C8" s="76"/>
      <c r="D8" s="76"/>
      <c r="E8" s="77"/>
      <c r="F8" s="36" t="e">
        <f>нмцк!#REF!</f>
        <v>#REF!</v>
      </c>
      <c r="G8" s="50">
        <f>нмцк!E42</f>
        <v>153.75</v>
      </c>
      <c r="H8" s="59" t="e">
        <f>F8*G8</f>
        <v>#REF!</v>
      </c>
      <c r="J8" s="58"/>
    </row>
    <row r="9" spans="1:10" s="46" customFormat="1" ht="15.75" customHeight="1">
      <c r="A9" s="41">
        <v>2</v>
      </c>
      <c r="B9" s="72" t="str">
        <f>нмцк!B15</f>
        <v xml:space="preserve">Кран шаровой (латунный 15 мм) </v>
      </c>
      <c r="C9" s="73"/>
      <c r="D9" s="73"/>
      <c r="E9" s="34"/>
      <c r="F9" s="36">
        <f>нмцк!E15</f>
        <v>1</v>
      </c>
      <c r="G9" s="50">
        <f>нмцк!E43</f>
        <v>252.64</v>
      </c>
      <c r="H9" s="59">
        <f t="shared" ref="H9:H17" si="0">F9*G9</f>
        <v>252.64</v>
      </c>
      <c r="I9" s="58"/>
    </row>
    <row r="10" spans="1:10" s="46" customFormat="1" ht="17.25" customHeight="1">
      <c r="A10" s="43">
        <v>3</v>
      </c>
      <c r="B10" s="92" t="e">
        <f>нмцк!#REF!</f>
        <v>#REF!</v>
      </c>
      <c r="C10" s="90"/>
      <c r="D10" s="90"/>
      <c r="E10" s="91"/>
      <c r="F10" s="36" t="e">
        <f>нмцк!#REF!</f>
        <v>#REF!</v>
      </c>
      <c r="G10" s="50">
        <f>нмцк!E78</f>
        <v>0</v>
      </c>
      <c r="H10" s="59" t="e">
        <f t="shared" si="0"/>
        <v>#REF!</v>
      </c>
      <c r="J10" s="58"/>
    </row>
    <row r="11" spans="1:10" s="46" customFormat="1" ht="21" customHeight="1">
      <c r="A11" s="41">
        <v>4</v>
      </c>
      <c r="B11" s="75" t="e">
        <f>нмцк!#REF!</f>
        <v>#REF!</v>
      </c>
      <c r="C11" s="76"/>
      <c r="D11" s="76"/>
      <c r="E11" s="77"/>
      <c r="F11" s="36" t="e">
        <f>нмцк!#REF!</f>
        <v>#REF!</v>
      </c>
      <c r="G11" s="50" t="e">
        <f>нмцк!#REF!</f>
        <v>#REF!</v>
      </c>
      <c r="H11" s="59" t="e">
        <f t="shared" si="0"/>
        <v>#REF!</v>
      </c>
      <c r="I11" s="58"/>
    </row>
    <row r="12" spans="1:10" s="46" customFormat="1" ht="19.899999999999999" customHeight="1">
      <c r="A12" s="41">
        <v>5</v>
      </c>
      <c r="B12" s="75" t="e">
        <f>нмцк!#REF!</f>
        <v>#REF!</v>
      </c>
      <c r="C12" s="76"/>
      <c r="D12" s="76"/>
      <c r="E12" s="77"/>
      <c r="F12" s="36" t="e">
        <f>нмцк!#REF!</f>
        <v>#REF!</v>
      </c>
      <c r="G12" s="50" t="e">
        <f>нмцк!#REF!</f>
        <v>#REF!</v>
      </c>
      <c r="H12" s="59" t="e">
        <f t="shared" si="0"/>
        <v>#REF!</v>
      </c>
    </row>
    <row r="13" spans="1:10" s="46" customFormat="1" ht="17.45" customHeight="1">
      <c r="A13" s="41">
        <v>6</v>
      </c>
      <c r="B13" s="96" t="e">
        <f>нмцк!#REF!</f>
        <v>#REF!</v>
      </c>
      <c r="C13" s="97"/>
      <c r="D13" s="97"/>
      <c r="E13" s="98"/>
      <c r="F13" s="36" t="e">
        <f>нмцк!#REF!</f>
        <v>#REF!</v>
      </c>
      <c r="G13" s="50" t="e">
        <f>нмцк!#REF!</f>
        <v>#REF!</v>
      </c>
      <c r="H13" s="59" t="e">
        <f t="shared" si="0"/>
        <v>#REF!</v>
      </c>
      <c r="I13" s="58"/>
    </row>
    <row r="14" spans="1:10" s="46" customFormat="1" ht="16.5" customHeight="1">
      <c r="A14" s="41">
        <v>7</v>
      </c>
      <c r="B14" s="96" t="e">
        <f>нмцк!#REF!</f>
        <v>#REF!</v>
      </c>
      <c r="C14" s="97"/>
      <c r="D14" s="97"/>
      <c r="E14" s="98"/>
      <c r="F14" s="36" t="e">
        <f>нмцк!#REF!</f>
        <v>#REF!</v>
      </c>
      <c r="G14" s="50" t="e">
        <f>нмцк!#REF!</f>
        <v>#REF!</v>
      </c>
      <c r="H14" s="59" t="e">
        <f t="shared" si="0"/>
        <v>#REF!</v>
      </c>
    </row>
    <row r="15" spans="1:10" s="46" customFormat="1" ht="15" customHeight="1">
      <c r="A15" s="41">
        <v>8</v>
      </c>
      <c r="B15" s="99" t="e">
        <f>нмцк!#REF!</f>
        <v>#REF!</v>
      </c>
      <c r="C15" s="100"/>
      <c r="D15" s="100"/>
      <c r="E15" s="101"/>
      <c r="F15" s="36" t="e">
        <f>нмцк!#REF!</f>
        <v>#REF!</v>
      </c>
      <c r="G15" s="50" t="e">
        <f>нмцк!#REF!</f>
        <v>#REF!</v>
      </c>
      <c r="H15" s="59" t="e">
        <f t="shared" si="0"/>
        <v>#REF!</v>
      </c>
    </row>
    <row r="16" spans="1:10" s="46" customFormat="1" ht="18" customHeight="1">
      <c r="A16" s="41">
        <v>9</v>
      </c>
      <c r="B16" s="102" t="e">
        <f>нмцк!#REF!</f>
        <v>#REF!</v>
      </c>
      <c r="C16" s="103"/>
      <c r="D16" s="103"/>
      <c r="E16" s="104"/>
      <c r="F16" s="36" t="e">
        <f>нмцк!#REF!</f>
        <v>#REF!</v>
      </c>
      <c r="G16" s="50" t="e">
        <f>нмцк!#REF!</f>
        <v>#REF!</v>
      </c>
      <c r="H16" s="59" t="e">
        <f t="shared" si="0"/>
        <v>#REF!</v>
      </c>
    </row>
    <row r="17" spans="1:10" s="46" customFormat="1" ht="18" customHeight="1">
      <c r="A17" s="41">
        <v>10</v>
      </c>
      <c r="B17" s="96" t="e">
        <f>нмцк!#REF!</f>
        <v>#REF!</v>
      </c>
      <c r="C17" s="97"/>
      <c r="D17" s="97"/>
      <c r="E17" s="98"/>
      <c r="F17" s="36" t="e">
        <f>нмцк!#REF!</f>
        <v>#REF!</v>
      </c>
      <c r="G17" s="50" t="e">
        <f>нмцк!#REF!</f>
        <v>#REF!</v>
      </c>
      <c r="H17" s="60" t="e">
        <f t="shared" si="0"/>
        <v>#REF!</v>
      </c>
      <c r="I17" s="58"/>
      <c r="J17" s="58"/>
    </row>
    <row r="18" spans="1:10" ht="20.25" customHeight="1">
      <c r="A18" s="93" t="s">
        <v>21</v>
      </c>
      <c r="B18" s="94"/>
      <c r="C18" s="94"/>
      <c r="D18" s="94"/>
      <c r="E18" s="94"/>
      <c r="F18" s="94"/>
      <c r="G18" s="95"/>
      <c r="H18" s="51" t="e">
        <f>H8+H9+H10+H11+H12+H13+H14+H15+H16+H17</f>
        <v>#REF!</v>
      </c>
    </row>
    <row r="19" spans="1:10" ht="26.25" customHeight="1">
      <c r="A19" s="52"/>
      <c r="B19" s="106" t="s">
        <v>15</v>
      </c>
      <c r="C19" s="106"/>
      <c r="D19" s="106"/>
      <c r="E19" s="106"/>
      <c r="F19" s="107" t="str">
        <f>нмцк!E80</f>
        <v>"______" ____________  2026 г</v>
      </c>
      <c r="G19" s="107"/>
      <c r="H19" s="107"/>
      <c r="I19" s="55"/>
    </row>
    <row r="20" spans="1:10" ht="40.5" customHeight="1">
      <c r="A20" s="108" t="str">
        <f>нмцк!B81</f>
        <v xml:space="preserve">Инженер ОТО ФКУ БМТиВС УФСИН                                              России по Оренбургской области </v>
      </c>
      <c r="B20" s="108"/>
      <c r="C20" s="108"/>
      <c r="D20" s="61"/>
      <c r="E20" s="61"/>
      <c r="F20" s="61"/>
      <c r="G20" s="61"/>
      <c r="H20" s="56" t="str">
        <f>нмцк!I81</f>
        <v xml:space="preserve">                                                                     А.Д. Чиркина </v>
      </c>
    </row>
    <row r="21" spans="1:10" ht="51" customHeight="1">
      <c r="A21" s="105">
        <f>нмцк!B82</f>
        <v>0</v>
      </c>
      <c r="B21" s="105"/>
      <c r="C21" s="105"/>
      <c r="D21" s="105"/>
      <c r="E21" s="105"/>
      <c r="F21" s="105"/>
      <c r="G21" s="105"/>
      <c r="H21" s="57">
        <f>нмцк!I82</f>
        <v>0</v>
      </c>
    </row>
  </sheetData>
  <mergeCells count="20">
    <mergeCell ref="A21:G21"/>
    <mergeCell ref="B11:E11"/>
    <mergeCell ref="B12:E12"/>
    <mergeCell ref="B19:E19"/>
    <mergeCell ref="F19:H19"/>
    <mergeCell ref="A20:C20"/>
    <mergeCell ref="B10:E10"/>
    <mergeCell ref="A18:G18"/>
    <mergeCell ref="B13:E13"/>
    <mergeCell ref="B14:E14"/>
    <mergeCell ref="B15:E15"/>
    <mergeCell ref="B16:E16"/>
    <mergeCell ref="B17:E17"/>
    <mergeCell ref="B9:D9"/>
    <mergeCell ref="A1:H1"/>
    <mergeCell ref="B8:E8"/>
    <mergeCell ref="A3:H3"/>
    <mergeCell ref="A4:B6"/>
    <mergeCell ref="C4:H6"/>
    <mergeCell ref="B7:E7"/>
  </mergeCells>
  <phoneticPr fontId="0" type="noConversion"/>
  <pageMargins left="0.19685039370078741" right="0.19685039370078741" top="0.19685039370078741" bottom="0.19685039370078741" header="0" footer="0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94"/>
  <sheetViews>
    <sheetView tabSelected="1" showWhiteSpace="0" view="pageBreakPreview" topLeftCell="A55" zoomScale="90" zoomScaleSheetLayoutView="90" zoomScalePageLayoutView="115" workbookViewId="0">
      <selection activeCell="I49" sqref="I49"/>
    </sheetView>
  </sheetViews>
  <sheetFormatPr defaultColWidth="8.85546875" defaultRowHeight="15"/>
  <cols>
    <col min="1" max="1" width="5.28515625" style="7" customWidth="1"/>
    <col min="2" max="2" width="42.7109375" style="3" customWidth="1"/>
    <col min="3" max="3" width="8.140625" style="7" customWidth="1"/>
    <col min="4" max="4" width="9" style="14" customWidth="1"/>
    <col min="5" max="6" width="7.85546875" style="7" customWidth="1"/>
    <col min="7" max="7" width="8.5703125" style="3" customWidth="1"/>
    <col min="8" max="8" width="11.42578125" style="3" customWidth="1"/>
    <col min="9" max="9" width="9.140625" style="3" customWidth="1"/>
    <col min="10" max="10" width="8" style="3" customWidth="1"/>
    <col min="11" max="11" width="10.7109375" style="3" customWidth="1"/>
    <col min="12" max="12" width="9.28515625" style="3" customWidth="1"/>
    <col min="13" max="13" width="25.140625" style="3" customWidth="1"/>
    <col min="14" max="14" width="11.7109375" style="3" bestFit="1" customWidth="1"/>
    <col min="15" max="16384" width="8.85546875" style="3"/>
  </cols>
  <sheetData>
    <row r="1" spans="1:13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3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3" ht="8.25" customHeight="1">
      <c r="A4" s="5"/>
      <c r="B4" s="4"/>
      <c r="C4" s="5"/>
      <c r="D4" s="4"/>
      <c r="E4" s="5"/>
      <c r="F4" s="5"/>
      <c r="G4" s="4"/>
      <c r="H4" s="4"/>
      <c r="I4" s="4"/>
      <c r="J4" s="4"/>
      <c r="K4" s="4"/>
      <c r="L4" s="4"/>
      <c r="M4" s="4"/>
    </row>
    <row r="5" spans="1:13" s="7" customFormat="1" ht="32.25" customHeight="1">
      <c r="A5" s="6" t="str">
        <f>A41</f>
        <v>№ п/п</v>
      </c>
      <c r="B5" s="112" t="str">
        <f>B41</f>
        <v>Наименование товара, работы, услуги</v>
      </c>
      <c r="C5" s="113"/>
      <c r="D5" s="113"/>
      <c r="E5" s="112" t="s">
        <v>22</v>
      </c>
      <c r="F5" s="114"/>
      <c r="G5" s="142" t="s">
        <v>0</v>
      </c>
      <c r="H5" s="142"/>
      <c r="I5" s="142"/>
      <c r="J5" s="112" t="s">
        <v>29</v>
      </c>
      <c r="K5" s="114"/>
      <c r="L5" s="112" t="s">
        <v>41</v>
      </c>
      <c r="M5" s="114"/>
    </row>
    <row r="6" spans="1:13" s="7" customFormat="1" ht="32.25" customHeight="1">
      <c r="A6" s="67">
        <v>1</v>
      </c>
      <c r="B6" s="112" t="s">
        <v>56</v>
      </c>
      <c r="C6" s="113"/>
      <c r="D6" s="114"/>
      <c r="E6" s="112">
        <v>70</v>
      </c>
      <c r="F6" s="114"/>
      <c r="G6" s="112" t="s">
        <v>43</v>
      </c>
      <c r="H6" s="113"/>
      <c r="I6" s="114"/>
      <c r="J6" s="112" t="s">
        <v>52</v>
      </c>
      <c r="K6" s="114"/>
      <c r="L6" s="117" t="s">
        <v>44</v>
      </c>
      <c r="M6" s="118"/>
    </row>
    <row r="7" spans="1:13" s="7" customFormat="1" ht="32.25" customHeight="1">
      <c r="A7" s="67">
        <v>2</v>
      </c>
      <c r="B7" s="112" t="s">
        <v>57</v>
      </c>
      <c r="C7" s="113"/>
      <c r="D7" s="114"/>
      <c r="E7" s="112">
        <v>22</v>
      </c>
      <c r="F7" s="114"/>
      <c r="G7" s="112" t="s">
        <v>43</v>
      </c>
      <c r="H7" s="113"/>
      <c r="I7" s="114"/>
      <c r="J7" s="112" t="s">
        <v>52</v>
      </c>
      <c r="K7" s="114"/>
      <c r="L7" s="119"/>
      <c r="M7" s="120"/>
    </row>
    <row r="8" spans="1:13" s="7" customFormat="1" ht="32.25" customHeight="1">
      <c r="A8" s="67">
        <v>3</v>
      </c>
      <c r="B8" s="112" t="s">
        <v>58</v>
      </c>
      <c r="C8" s="113"/>
      <c r="D8" s="114"/>
      <c r="E8" s="112">
        <v>4</v>
      </c>
      <c r="F8" s="114"/>
      <c r="G8" s="112" t="s">
        <v>43</v>
      </c>
      <c r="H8" s="113"/>
      <c r="I8" s="114"/>
      <c r="J8" s="112" t="s">
        <v>52</v>
      </c>
      <c r="K8" s="114"/>
      <c r="L8" s="119"/>
      <c r="M8" s="120"/>
    </row>
    <row r="9" spans="1:13" s="7" customFormat="1" ht="32.25" customHeight="1">
      <c r="A9" s="67">
        <v>4</v>
      </c>
      <c r="B9" s="112" t="s">
        <v>59</v>
      </c>
      <c r="C9" s="113"/>
      <c r="D9" s="114"/>
      <c r="E9" s="112">
        <v>8</v>
      </c>
      <c r="F9" s="114"/>
      <c r="G9" s="112" t="s">
        <v>43</v>
      </c>
      <c r="H9" s="113"/>
      <c r="I9" s="114"/>
      <c r="J9" s="112" t="s">
        <v>52</v>
      </c>
      <c r="K9" s="114"/>
      <c r="L9" s="119"/>
      <c r="M9" s="120"/>
    </row>
    <row r="10" spans="1:13" s="7" customFormat="1" ht="32.25" customHeight="1">
      <c r="A10" s="67">
        <v>5</v>
      </c>
      <c r="B10" s="112" t="s">
        <v>60</v>
      </c>
      <c r="C10" s="113"/>
      <c r="D10" s="114"/>
      <c r="E10" s="112">
        <v>100</v>
      </c>
      <c r="F10" s="114"/>
      <c r="G10" s="112" t="s">
        <v>43</v>
      </c>
      <c r="H10" s="113"/>
      <c r="I10" s="114"/>
      <c r="J10" s="112" t="s">
        <v>52</v>
      </c>
      <c r="K10" s="114"/>
      <c r="L10" s="119"/>
      <c r="M10" s="120"/>
    </row>
    <row r="11" spans="1:13" s="7" customFormat="1" ht="32.25" customHeight="1">
      <c r="A11" s="67">
        <v>6</v>
      </c>
      <c r="B11" s="112" t="s">
        <v>61</v>
      </c>
      <c r="C11" s="113"/>
      <c r="D11" s="114"/>
      <c r="E11" s="112">
        <v>4</v>
      </c>
      <c r="F11" s="114"/>
      <c r="G11" s="112" t="s">
        <v>43</v>
      </c>
      <c r="H11" s="113"/>
      <c r="I11" s="114"/>
      <c r="J11" s="112" t="s">
        <v>53</v>
      </c>
      <c r="K11" s="114"/>
      <c r="L11" s="119"/>
      <c r="M11" s="120"/>
    </row>
    <row r="12" spans="1:13" s="7" customFormat="1" ht="32.25" customHeight="1">
      <c r="A12" s="67">
        <v>7</v>
      </c>
      <c r="B12" s="112" t="s">
        <v>62</v>
      </c>
      <c r="C12" s="113"/>
      <c r="D12" s="114"/>
      <c r="E12" s="112">
        <v>40</v>
      </c>
      <c r="F12" s="114"/>
      <c r="G12" s="112" t="s">
        <v>43</v>
      </c>
      <c r="H12" s="113"/>
      <c r="I12" s="114"/>
      <c r="J12" s="112" t="s">
        <v>53</v>
      </c>
      <c r="K12" s="114"/>
      <c r="L12" s="119"/>
      <c r="M12" s="120"/>
    </row>
    <row r="13" spans="1:13" s="7" customFormat="1" ht="32.25" customHeight="1">
      <c r="A13" s="67">
        <v>8</v>
      </c>
      <c r="B13" s="112" t="s">
        <v>63</v>
      </c>
      <c r="C13" s="113"/>
      <c r="D13" s="114"/>
      <c r="E13" s="112">
        <v>50</v>
      </c>
      <c r="F13" s="114"/>
      <c r="G13" s="112" t="s">
        <v>43</v>
      </c>
      <c r="H13" s="113"/>
      <c r="I13" s="114"/>
      <c r="J13" s="112" t="s">
        <v>53</v>
      </c>
      <c r="K13" s="114"/>
      <c r="L13" s="119"/>
      <c r="M13" s="120"/>
    </row>
    <row r="14" spans="1:13" s="7" customFormat="1" ht="32.25" customHeight="1">
      <c r="A14" s="67">
        <v>9</v>
      </c>
      <c r="B14" s="112" t="s">
        <v>64</v>
      </c>
      <c r="C14" s="113"/>
      <c r="D14" s="114"/>
      <c r="E14" s="112">
        <v>6</v>
      </c>
      <c r="F14" s="114"/>
      <c r="G14" s="112" t="s">
        <v>43</v>
      </c>
      <c r="H14" s="113"/>
      <c r="I14" s="114"/>
      <c r="J14" s="112" t="s">
        <v>54</v>
      </c>
      <c r="K14" s="114"/>
      <c r="L14" s="119"/>
      <c r="M14" s="120"/>
    </row>
    <row r="15" spans="1:13" s="7" customFormat="1" ht="30.75" customHeight="1">
      <c r="A15" s="41">
        <v>10</v>
      </c>
      <c r="B15" s="109" t="s">
        <v>65</v>
      </c>
      <c r="C15" s="110"/>
      <c r="D15" s="111"/>
      <c r="E15" s="109">
        <v>1</v>
      </c>
      <c r="F15" s="111"/>
      <c r="G15" s="112" t="s">
        <v>43</v>
      </c>
      <c r="H15" s="113"/>
      <c r="I15" s="114"/>
      <c r="J15" s="115" t="s">
        <v>52</v>
      </c>
      <c r="K15" s="116"/>
      <c r="L15" s="117" t="s">
        <v>45</v>
      </c>
      <c r="M15" s="118"/>
    </row>
    <row r="16" spans="1:13" s="7" customFormat="1" ht="27" customHeight="1">
      <c r="A16" s="65">
        <v>11</v>
      </c>
      <c r="B16" s="109" t="s">
        <v>66</v>
      </c>
      <c r="C16" s="110"/>
      <c r="D16" s="111"/>
      <c r="E16" s="109">
        <v>4</v>
      </c>
      <c r="F16" s="111"/>
      <c r="G16" s="112" t="s">
        <v>43</v>
      </c>
      <c r="H16" s="113"/>
      <c r="I16" s="114"/>
      <c r="J16" s="115" t="s">
        <v>52</v>
      </c>
      <c r="K16" s="116"/>
      <c r="L16" s="119"/>
      <c r="M16" s="120"/>
    </row>
    <row r="17" spans="1:13" s="7" customFormat="1" ht="27" customHeight="1">
      <c r="A17" s="68">
        <v>12</v>
      </c>
      <c r="B17" s="109" t="s">
        <v>59</v>
      </c>
      <c r="C17" s="110"/>
      <c r="D17" s="111"/>
      <c r="E17" s="109">
        <v>6</v>
      </c>
      <c r="F17" s="111"/>
      <c r="G17" s="112" t="s">
        <v>43</v>
      </c>
      <c r="H17" s="113"/>
      <c r="I17" s="114"/>
      <c r="J17" s="115" t="s">
        <v>52</v>
      </c>
      <c r="K17" s="116"/>
      <c r="L17" s="117" t="s">
        <v>47</v>
      </c>
      <c r="M17" s="118"/>
    </row>
    <row r="18" spans="1:13" s="7" customFormat="1" ht="27" customHeight="1">
      <c r="A18" s="68">
        <v>13</v>
      </c>
      <c r="B18" s="109" t="s">
        <v>67</v>
      </c>
      <c r="C18" s="110"/>
      <c r="D18" s="111"/>
      <c r="E18" s="109">
        <v>12</v>
      </c>
      <c r="F18" s="111"/>
      <c r="G18" s="112" t="s">
        <v>43</v>
      </c>
      <c r="H18" s="113"/>
      <c r="I18" s="114"/>
      <c r="J18" s="115" t="s">
        <v>52</v>
      </c>
      <c r="K18" s="116"/>
      <c r="L18" s="119"/>
      <c r="M18" s="120"/>
    </row>
    <row r="19" spans="1:13" s="7" customFormat="1" ht="27" customHeight="1">
      <c r="A19" s="66">
        <v>14</v>
      </c>
      <c r="B19" s="109" t="s">
        <v>68</v>
      </c>
      <c r="C19" s="110"/>
      <c r="D19" s="111"/>
      <c r="E19" s="109">
        <v>216</v>
      </c>
      <c r="F19" s="111"/>
      <c r="G19" s="112" t="s">
        <v>43</v>
      </c>
      <c r="H19" s="113"/>
      <c r="I19" s="114"/>
      <c r="J19" s="115" t="s">
        <v>52</v>
      </c>
      <c r="K19" s="116"/>
      <c r="L19" s="119"/>
      <c r="M19" s="120"/>
    </row>
    <row r="20" spans="1:13" s="7" customFormat="1" ht="27" customHeight="1">
      <c r="A20" s="68">
        <v>15</v>
      </c>
      <c r="B20" s="109" t="s">
        <v>69</v>
      </c>
      <c r="C20" s="110"/>
      <c r="D20" s="111"/>
      <c r="E20" s="109">
        <v>75</v>
      </c>
      <c r="F20" s="111"/>
      <c r="G20" s="112" t="s">
        <v>43</v>
      </c>
      <c r="H20" s="113"/>
      <c r="I20" s="114"/>
      <c r="J20" s="115" t="s">
        <v>53</v>
      </c>
      <c r="K20" s="116"/>
      <c r="L20" s="119"/>
      <c r="M20" s="120"/>
    </row>
    <row r="21" spans="1:13" s="7" customFormat="1" ht="27" customHeight="1">
      <c r="A21" s="68">
        <v>16</v>
      </c>
      <c r="B21" s="109" t="s">
        <v>61</v>
      </c>
      <c r="C21" s="110"/>
      <c r="D21" s="111"/>
      <c r="E21" s="121">
        <v>5</v>
      </c>
      <c r="F21" s="122"/>
      <c r="G21" s="109" t="s">
        <v>43</v>
      </c>
      <c r="H21" s="110"/>
      <c r="I21" s="111"/>
      <c r="J21" s="115" t="s">
        <v>53</v>
      </c>
      <c r="K21" s="116"/>
      <c r="L21" s="117" t="s">
        <v>46</v>
      </c>
      <c r="M21" s="118"/>
    </row>
    <row r="22" spans="1:13" s="7" customFormat="1" ht="27" customHeight="1">
      <c r="A22" s="68">
        <v>17</v>
      </c>
      <c r="B22" s="109" t="s">
        <v>56</v>
      </c>
      <c r="C22" s="110"/>
      <c r="D22" s="111"/>
      <c r="E22" s="121">
        <v>3</v>
      </c>
      <c r="F22" s="122"/>
      <c r="G22" s="109" t="s">
        <v>43</v>
      </c>
      <c r="H22" s="110"/>
      <c r="I22" s="111"/>
      <c r="J22" s="115" t="s">
        <v>52</v>
      </c>
      <c r="K22" s="116"/>
      <c r="L22" s="119"/>
      <c r="M22" s="120"/>
    </row>
    <row r="23" spans="1:13" s="7" customFormat="1" ht="27" customHeight="1">
      <c r="A23" s="68">
        <v>18</v>
      </c>
      <c r="B23" s="109" t="s">
        <v>70</v>
      </c>
      <c r="C23" s="110"/>
      <c r="D23" s="111"/>
      <c r="E23" s="121">
        <v>1</v>
      </c>
      <c r="F23" s="122"/>
      <c r="G23" s="109" t="s">
        <v>43</v>
      </c>
      <c r="H23" s="110"/>
      <c r="I23" s="111"/>
      <c r="J23" s="115" t="s">
        <v>53</v>
      </c>
      <c r="K23" s="116"/>
      <c r="L23" s="119"/>
      <c r="M23" s="120"/>
    </row>
    <row r="24" spans="1:13" s="7" customFormat="1" ht="27" customHeight="1">
      <c r="A24" s="68">
        <v>19</v>
      </c>
      <c r="B24" s="109" t="s">
        <v>71</v>
      </c>
      <c r="C24" s="110"/>
      <c r="D24" s="111"/>
      <c r="E24" s="121">
        <v>6</v>
      </c>
      <c r="F24" s="122"/>
      <c r="G24" s="109" t="s">
        <v>43</v>
      </c>
      <c r="H24" s="110"/>
      <c r="I24" s="111"/>
      <c r="J24" s="115" t="s">
        <v>52</v>
      </c>
      <c r="K24" s="116"/>
      <c r="L24" s="119"/>
      <c r="M24" s="120"/>
    </row>
    <row r="25" spans="1:13" s="7" customFormat="1" ht="27" customHeight="1">
      <c r="A25" s="68">
        <v>20</v>
      </c>
      <c r="B25" s="109" t="s">
        <v>72</v>
      </c>
      <c r="C25" s="110"/>
      <c r="D25" s="111"/>
      <c r="E25" s="109">
        <v>4</v>
      </c>
      <c r="F25" s="111"/>
      <c r="G25" s="112" t="s">
        <v>43</v>
      </c>
      <c r="H25" s="113"/>
      <c r="I25" s="114"/>
      <c r="J25" s="115" t="s">
        <v>52</v>
      </c>
      <c r="K25" s="116"/>
      <c r="L25" s="119"/>
      <c r="M25" s="120"/>
    </row>
    <row r="26" spans="1:13" s="7" customFormat="1" ht="27" customHeight="1">
      <c r="A26" s="68">
        <v>21</v>
      </c>
      <c r="B26" s="109" t="s">
        <v>63</v>
      </c>
      <c r="C26" s="110"/>
      <c r="D26" s="111"/>
      <c r="E26" s="109">
        <v>65</v>
      </c>
      <c r="F26" s="111"/>
      <c r="G26" s="112" t="s">
        <v>43</v>
      </c>
      <c r="H26" s="113"/>
      <c r="I26" s="114"/>
      <c r="J26" s="115" t="s">
        <v>53</v>
      </c>
      <c r="K26" s="116"/>
      <c r="L26" s="119"/>
      <c r="M26" s="120"/>
    </row>
    <row r="27" spans="1:13" s="7" customFormat="1" ht="33.75" customHeight="1">
      <c r="A27" s="68">
        <v>22</v>
      </c>
      <c r="B27" s="109" t="s">
        <v>73</v>
      </c>
      <c r="C27" s="110"/>
      <c r="D27" s="111"/>
      <c r="E27" s="109">
        <v>2</v>
      </c>
      <c r="F27" s="111"/>
      <c r="G27" s="112" t="s">
        <v>43</v>
      </c>
      <c r="H27" s="113"/>
      <c r="I27" s="114"/>
      <c r="J27" s="115" t="s">
        <v>54</v>
      </c>
      <c r="K27" s="116"/>
      <c r="L27" s="119"/>
      <c r="M27" s="120"/>
    </row>
    <row r="28" spans="1:13" s="7" customFormat="1" ht="27" customHeight="1">
      <c r="A28" s="68">
        <v>23</v>
      </c>
      <c r="B28" s="109" t="s">
        <v>64</v>
      </c>
      <c r="C28" s="110"/>
      <c r="D28" s="111"/>
      <c r="E28" s="109">
        <v>2</v>
      </c>
      <c r="F28" s="111"/>
      <c r="G28" s="112" t="s">
        <v>43</v>
      </c>
      <c r="H28" s="113"/>
      <c r="I28" s="114"/>
      <c r="J28" s="115" t="s">
        <v>54</v>
      </c>
      <c r="K28" s="116"/>
      <c r="L28" s="119"/>
      <c r="M28" s="120"/>
    </row>
    <row r="29" spans="1:13" s="7" customFormat="1" ht="47.25" customHeight="1">
      <c r="A29" s="68">
        <v>24</v>
      </c>
      <c r="B29" s="109" t="s">
        <v>56</v>
      </c>
      <c r="C29" s="110"/>
      <c r="D29" s="111"/>
      <c r="E29" s="109">
        <v>78</v>
      </c>
      <c r="F29" s="111"/>
      <c r="G29" s="112" t="s">
        <v>43</v>
      </c>
      <c r="H29" s="113"/>
      <c r="I29" s="114"/>
      <c r="J29" s="115" t="s">
        <v>52</v>
      </c>
      <c r="K29" s="116"/>
      <c r="L29" s="115" t="s">
        <v>48</v>
      </c>
      <c r="M29" s="116"/>
    </row>
    <row r="30" spans="1:13" s="7" customFormat="1" ht="27" customHeight="1">
      <c r="A30" s="69">
        <v>25</v>
      </c>
      <c r="B30" s="109" t="s">
        <v>56</v>
      </c>
      <c r="C30" s="110"/>
      <c r="D30" s="111"/>
      <c r="E30" s="109">
        <v>48</v>
      </c>
      <c r="F30" s="111"/>
      <c r="G30" s="112" t="s">
        <v>43</v>
      </c>
      <c r="H30" s="113"/>
      <c r="I30" s="114"/>
      <c r="J30" s="115" t="s">
        <v>52</v>
      </c>
      <c r="K30" s="116"/>
      <c r="L30" s="117" t="s">
        <v>49</v>
      </c>
      <c r="M30" s="118"/>
    </row>
    <row r="31" spans="1:13" s="7" customFormat="1" ht="27" customHeight="1">
      <c r="A31" s="69">
        <v>26</v>
      </c>
      <c r="B31" s="109" t="s">
        <v>62</v>
      </c>
      <c r="C31" s="110"/>
      <c r="D31" s="111"/>
      <c r="E31" s="109">
        <v>1</v>
      </c>
      <c r="F31" s="111"/>
      <c r="G31" s="112" t="s">
        <v>51</v>
      </c>
      <c r="H31" s="113"/>
      <c r="I31" s="114"/>
      <c r="J31" s="115" t="s">
        <v>53</v>
      </c>
      <c r="K31" s="116"/>
      <c r="L31" s="119"/>
      <c r="M31" s="120"/>
    </row>
    <row r="32" spans="1:13" s="7" customFormat="1" ht="27" customHeight="1">
      <c r="A32" s="69">
        <v>27</v>
      </c>
      <c r="B32" s="109" t="s">
        <v>67</v>
      </c>
      <c r="C32" s="110"/>
      <c r="D32" s="111"/>
      <c r="E32" s="109">
        <v>4</v>
      </c>
      <c r="F32" s="111"/>
      <c r="G32" s="112" t="s">
        <v>43</v>
      </c>
      <c r="H32" s="113"/>
      <c r="I32" s="114"/>
      <c r="J32" s="115" t="s">
        <v>52</v>
      </c>
      <c r="K32" s="116"/>
      <c r="L32" s="119"/>
      <c r="M32" s="120"/>
    </row>
    <row r="33" spans="1:16" s="7" customFormat="1" ht="27" customHeight="1">
      <c r="A33" s="69">
        <v>28</v>
      </c>
      <c r="B33" s="109" t="s">
        <v>74</v>
      </c>
      <c r="C33" s="110"/>
      <c r="D33" s="111"/>
      <c r="E33" s="109">
        <v>92</v>
      </c>
      <c r="F33" s="111"/>
      <c r="G33" s="112" t="s">
        <v>43</v>
      </c>
      <c r="H33" s="113"/>
      <c r="I33" s="114"/>
      <c r="J33" s="115" t="s">
        <v>55</v>
      </c>
      <c r="K33" s="116"/>
      <c r="L33" s="119"/>
      <c r="M33" s="120"/>
    </row>
    <row r="34" spans="1:16" s="7" customFormat="1" ht="27" customHeight="1">
      <c r="A34" s="69">
        <v>29</v>
      </c>
      <c r="B34" s="109" t="s">
        <v>62</v>
      </c>
      <c r="C34" s="110"/>
      <c r="D34" s="111"/>
      <c r="E34" s="109">
        <v>23</v>
      </c>
      <c r="F34" s="111"/>
      <c r="G34" s="112" t="s">
        <v>43</v>
      </c>
      <c r="H34" s="113"/>
      <c r="I34" s="114"/>
      <c r="J34" s="121" t="s">
        <v>53</v>
      </c>
      <c r="K34" s="122"/>
      <c r="L34" s="143" t="s">
        <v>50</v>
      </c>
      <c r="M34" s="144"/>
    </row>
    <row r="35" spans="1:16" s="7" customFormat="1" ht="27" customHeight="1">
      <c r="A35" s="68">
        <v>30</v>
      </c>
      <c r="B35" s="109" t="s">
        <v>56</v>
      </c>
      <c r="C35" s="110"/>
      <c r="D35" s="111"/>
      <c r="E35" s="109">
        <v>70</v>
      </c>
      <c r="F35" s="111"/>
      <c r="G35" s="112" t="s">
        <v>43</v>
      </c>
      <c r="H35" s="113"/>
      <c r="I35" s="114"/>
      <c r="J35" s="115" t="s">
        <v>52</v>
      </c>
      <c r="K35" s="116"/>
      <c r="L35" s="145"/>
      <c r="M35" s="146"/>
    </row>
    <row r="36" spans="1:16" ht="19.149999999999999" customHeight="1">
      <c r="A36" s="125" t="s">
        <v>32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7"/>
    </row>
    <row r="37" spans="1:16" ht="69.95" customHeight="1">
      <c r="A37" s="124" t="s">
        <v>2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</row>
    <row r="38" spans="1:16" ht="20.100000000000001" customHeight="1">
      <c r="A38" s="124" t="s">
        <v>3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</row>
    <row r="39" spans="1:16" ht="24" customHeight="1">
      <c r="A39" s="29" t="s">
        <v>4</v>
      </c>
      <c r="B39" s="125" t="s">
        <v>5</v>
      </c>
      <c r="C39" s="126"/>
      <c r="D39" s="126"/>
      <c r="E39" s="126"/>
      <c r="F39" s="126"/>
      <c r="G39" s="126"/>
      <c r="H39" s="126"/>
      <c r="I39" s="132"/>
      <c r="J39" s="132"/>
      <c r="K39" s="132"/>
      <c r="L39" s="132"/>
      <c r="M39" s="133"/>
    </row>
    <row r="40" spans="1:16" ht="89.45" customHeight="1">
      <c r="A40" s="27"/>
      <c r="B40" s="125" t="s">
        <v>6</v>
      </c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7"/>
    </row>
    <row r="41" spans="1:16" ht="98.45" customHeight="1">
      <c r="A41" s="8" t="s">
        <v>7</v>
      </c>
      <c r="B41" s="8" t="s">
        <v>8</v>
      </c>
      <c r="C41" s="9" t="s">
        <v>30</v>
      </c>
      <c r="D41" s="2" t="s">
        <v>31</v>
      </c>
      <c r="E41" s="1" t="s">
        <v>16</v>
      </c>
      <c r="F41" s="1" t="s">
        <v>9</v>
      </c>
      <c r="G41" s="1" t="s">
        <v>10</v>
      </c>
      <c r="H41" s="1" t="s">
        <v>35</v>
      </c>
      <c r="I41" s="1" t="s">
        <v>11</v>
      </c>
      <c r="J41" s="1"/>
      <c r="K41" s="1" t="s">
        <v>12</v>
      </c>
      <c r="L41" s="1" t="s">
        <v>13</v>
      </c>
      <c r="M41" s="1" t="s">
        <v>14</v>
      </c>
    </row>
    <row r="42" spans="1:16" s="11" customFormat="1" ht="28.15" customHeight="1">
      <c r="A42" s="28">
        <v>1</v>
      </c>
      <c r="B42" s="37" t="str">
        <f t="shared" ref="B42:B50" si="0">B6</f>
        <v>Кран шаровой (20 мм)</v>
      </c>
      <c r="C42" s="36">
        <v>70</v>
      </c>
      <c r="D42" s="36" t="s">
        <v>23</v>
      </c>
      <c r="E42" s="22">
        <v>153.75</v>
      </c>
      <c r="F42" s="22">
        <v>166</v>
      </c>
      <c r="G42" s="22">
        <v>185</v>
      </c>
      <c r="H42" s="22"/>
      <c r="I42" s="23">
        <f>ROUND(SUM(E42+F42+G42+H42)/3,2)</f>
        <v>168.25</v>
      </c>
      <c r="J42" s="24"/>
      <c r="K42" s="25">
        <f>SQRT(VARA(E42:G42))</f>
        <v>15.746031245999736</v>
      </c>
      <c r="L42" s="25">
        <f>K42/I42*100</f>
        <v>9.3587109931647756</v>
      </c>
      <c r="M42" s="26">
        <f>C42*I42</f>
        <v>11777.5</v>
      </c>
      <c r="N42" s="10">
        <f>C42*E42</f>
        <v>10762.5</v>
      </c>
      <c r="O42" s="11">
        <f>C42*F42</f>
        <v>11620</v>
      </c>
      <c r="P42" s="11">
        <f>C42*G42</f>
        <v>12950</v>
      </c>
    </row>
    <row r="43" spans="1:16" s="11" customFormat="1" ht="18.75" customHeight="1">
      <c r="A43" s="38">
        <v>2</v>
      </c>
      <c r="B43" s="37" t="str">
        <f t="shared" si="0"/>
        <v>Кран шаровой (25 мм)</v>
      </c>
      <c r="C43" s="36">
        <v>22</v>
      </c>
      <c r="D43" s="35" t="s">
        <v>23</v>
      </c>
      <c r="E43" s="22">
        <v>252.64</v>
      </c>
      <c r="F43" s="22">
        <v>273</v>
      </c>
      <c r="G43" s="22">
        <v>292</v>
      </c>
      <c r="H43" s="22"/>
      <c r="I43" s="23">
        <f>ROUND(SUM(E43+F43+G43+H43)/3,2)</f>
        <v>272.55</v>
      </c>
      <c r="J43" s="24"/>
      <c r="K43" s="25">
        <f>SQRT(VARA(E43:G43))</f>
        <v>19.683915599629316</v>
      </c>
      <c r="L43" s="25">
        <f>K43/I43*100</f>
        <v>7.2221301044319635</v>
      </c>
      <c r="M43" s="26">
        <f t="shared" ref="M43:M50" si="1">C43*I43</f>
        <v>5996.1</v>
      </c>
      <c r="N43" s="10">
        <f>C43*E43</f>
        <v>5558.08</v>
      </c>
      <c r="O43" s="11">
        <f>C43*F43</f>
        <v>6006</v>
      </c>
      <c r="P43" s="11">
        <f>C43*G43</f>
        <v>6424</v>
      </c>
    </row>
    <row r="44" spans="1:16" s="11" customFormat="1" ht="18.75" customHeight="1">
      <c r="A44" s="65">
        <v>3</v>
      </c>
      <c r="B44" s="37" t="str">
        <f t="shared" si="0"/>
        <v xml:space="preserve">Кран шаровой (32 мм) </v>
      </c>
      <c r="C44" s="36">
        <v>4</v>
      </c>
      <c r="D44" s="35" t="s">
        <v>23</v>
      </c>
      <c r="E44" s="22">
        <v>374.72</v>
      </c>
      <c r="F44" s="22">
        <v>405</v>
      </c>
      <c r="G44" s="22">
        <v>440</v>
      </c>
      <c r="H44" s="22"/>
      <c r="I44" s="23">
        <f t="shared" ref="I44:I50" si="2">ROUND(SUM(E44+F44+G44+H44)/3,2)</f>
        <v>406.57</v>
      </c>
      <c r="J44" s="24"/>
      <c r="K44" s="25">
        <f>SQRT(VARA(E44:G44))</f>
        <v>32.668427163445067</v>
      </c>
      <c r="L44" s="25">
        <f>K44/I44*100</f>
        <v>8.0351297841564957</v>
      </c>
      <c r="M44" s="26">
        <f t="shared" si="1"/>
        <v>1626.28</v>
      </c>
      <c r="N44" s="10"/>
    </row>
    <row r="45" spans="1:16" s="11" customFormat="1" ht="18.75" customHeight="1">
      <c r="A45" s="66">
        <v>4</v>
      </c>
      <c r="B45" s="37" t="str">
        <f t="shared" si="0"/>
        <v xml:space="preserve">Кран шаровой (40 мм) </v>
      </c>
      <c r="C45" s="36">
        <v>8</v>
      </c>
      <c r="D45" s="35" t="s">
        <v>23</v>
      </c>
      <c r="E45" s="22">
        <v>700.49</v>
      </c>
      <c r="F45" s="22">
        <v>761</v>
      </c>
      <c r="G45" s="22">
        <v>795</v>
      </c>
      <c r="H45" s="22"/>
      <c r="I45" s="23">
        <f t="shared" si="2"/>
        <v>752.16</v>
      </c>
      <c r="J45" s="24"/>
      <c r="K45" s="25">
        <f t="shared" ref="K45:K50" si="3">SQRT(VARA(E45:G45))</f>
        <v>47.870659420291311</v>
      </c>
      <c r="L45" s="25">
        <f t="shared" ref="L45:L50" si="4">K45/I45*100</f>
        <v>6.3644250452418785</v>
      </c>
      <c r="M45" s="26">
        <f t="shared" si="1"/>
        <v>6017.28</v>
      </c>
      <c r="N45" s="10"/>
    </row>
    <row r="46" spans="1:16" s="11" customFormat="1" ht="18.75" customHeight="1">
      <c r="A46" s="66">
        <v>5</v>
      </c>
      <c r="B46" s="37" t="str">
        <f t="shared" si="0"/>
        <v xml:space="preserve">Кран шаровой (15 мм) </v>
      </c>
      <c r="C46" s="36">
        <v>100</v>
      </c>
      <c r="D46" s="35" t="s">
        <v>23</v>
      </c>
      <c r="E46" s="71">
        <v>990</v>
      </c>
      <c r="F46" s="22">
        <v>995</v>
      </c>
      <c r="G46" s="22">
        <v>998</v>
      </c>
      <c r="H46" s="22"/>
      <c r="I46" s="23">
        <f t="shared" si="2"/>
        <v>994.33</v>
      </c>
      <c r="J46" s="24"/>
      <c r="K46" s="25">
        <f t="shared" si="3"/>
        <v>4.0414518843177785</v>
      </c>
      <c r="L46" s="25">
        <f t="shared" si="4"/>
        <v>0.40644975856282911</v>
      </c>
      <c r="M46" s="26">
        <f t="shared" si="1"/>
        <v>99433</v>
      </c>
      <c r="N46" s="10"/>
    </row>
    <row r="47" spans="1:16" s="11" customFormat="1" ht="18.75" customHeight="1">
      <c r="A47" s="66">
        <v>6</v>
      </c>
      <c r="B47" s="37" t="str">
        <f t="shared" si="0"/>
        <v xml:space="preserve">Краны смывные (для писсуаров) </v>
      </c>
      <c r="C47" s="36">
        <v>4</v>
      </c>
      <c r="D47" s="35" t="s">
        <v>23</v>
      </c>
      <c r="E47" s="71">
        <v>2352.91</v>
      </c>
      <c r="F47" s="22">
        <v>2551</v>
      </c>
      <c r="G47" s="22">
        <v>2768</v>
      </c>
      <c r="H47" s="22"/>
      <c r="I47" s="23">
        <f t="shared" si="2"/>
        <v>2557.3000000000002</v>
      </c>
      <c r="J47" s="24"/>
      <c r="K47" s="25">
        <f t="shared" si="3"/>
        <v>207.61677685903345</v>
      </c>
      <c r="L47" s="25">
        <f t="shared" si="4"/>
        <v>8.1185929245310842</v>
      </c>
      <c r="M47" s="26">
        <f t="shared" si="1"/>
        <v>10229.200000000001</v>
      </c>
      <c r="N47" s="10"/>
    </row>
    <row r="48" spans="1:16" s="11" customFormat="1" ht="18.75" customHeight="1">
      <c r="A48" s="66">
        <v>7</v>
      </c>
      <c r="B48" s="37" t="str">
        <f t="shared" si="0"/>
        <v>Кран водоразборный (для моек)</v>
      </c>
      <c r="C48" s="36">
        <v>40</v>
      </c>
      <c r="D48" s="35" t="s">
        <v>23</v>
      </c>
      <c r="E48" s="71">
        <v>513.75</v>
      </c>
      <c r="F48" s="22">
        <v>556</v>
      </c>
      <c r="G48" s="22">
        <v>603</v>
      </c>
      <c r="H48" s="22"/>
      <c r="I48" s="23">
        <f t="shared" si="2"/>
        <v>557.58000000000004</v>
      </c>
      <c r="J48" s="24"/>
      <c r="K48" s="25">
        <f t="shared" si="3"/>
        <v>44.646061789740358</v>
      </c>
      <c r="L48" s="25">
        <f t="shared" si="4"/>
        <v>8.0071132016464635</v>
      </c>
      <c r="M48" s="26">
        <f t="shared" si="1"/>
        <v>22303.200000000001</v>
      </c>
      <c r="N48" s="10"/>
    </row>
    <row r="49" spans="1:14" s="11" customFormat="1" ht="18.75" customHeight="1">
      <c r="A49" s="70">
        <v>8</v>
      </c>
      <c r="B49" s="37" t="str">
        <f t="shared" si="0"/>
        <v xml:space="preserve">Кран Маевского </v>
      </c>
      <c r="C49" s="36">
        <v>50</v>
      </c>
      <c r="D49" s="35" t="s">
        <v>23</v>
      </c>
      <c r="E49" s="22">
        <v>60.72</v>
      </c>
      <c r="F49" s="22">
        <v>65</v>
      </c>
      <c r="G49" s="22">
        <v>73</v>
      </c>
      <c r="H49" s="22"/>
      <c r="I49" s="23">
        <f t="shared" si="2"/>
        <v>66.239999999999995</v>
      </c>
      <c r="J49" s="24"/>
      <c r="K49" s="25">
        <f t="shared" si="3"/>
        <v>6.2332014246292866</v>
      </c>
      <c r="L49" s="25">
        <f t="shared" si="4"/>
        <v>9.410026305297837</v>
      </c>
      <c r="M49" s="26">
        <f t="shared" si="1"/>
        <v>3311.9999999999995</v>
      </c>
      <c r="N49" s="10"/>
    </row>
    <row r="50" spans="1:14" s="11" customFormat="1" ht="18.75" customHeight="1">
      <c r="A50" s="70">
        <v>9</v>
      </c>
      <c r="B50" s="37" t="str">
        <f t="shared" si="0"/>
        <v xml:space="preserve">Задвижки фланцевые чугунные (50 мм) </v>
      </c>
      <c r="C50" s="36">
        <v>6</v>
      </c>
      <c r="D50" s="35" t="s">
        <v>23</v>
      </c>
      <c r="E50" s="22">
        <v>2710.74</v>
      </c>
      <c r="F50" s="22">
        <v>2787</v>
      </c>
      <c r="G50" s="22">
        <v>3023</v>
      </c>
      <c r="H50" s="22"/>
      <c r="I50" s="23">
        <f t="shared" si="2"/>
        <v>2840.25</v>
      </c>
      <c r="J50" s="24"/>
      <c r="K50" s="25">
        <f t="shared" si="3"/>
        <v>162.79736648156759</v>
      </c>
      <c r="L50" s="25">
        <f t="shared" si="4"/>
        <v>5.7317970770730602</v>
      </c>
      <c r="M50" s="26">
        <f t="shared" si="1"/>
        <v>17041.5</v>
      </c>
      <c r="N50" s="10"/>
    </row>
    <row r="51" spans="1:14" s="11" customFormat="1" ht="18.75" customHeight="1">
      <c r="A51" s="115" t="str">
        <f>L6</f>
        <v>ФКУ ИК-1 УФСИН России по Оренбургской области                                    г. Оренбург, пер. Крымский, д. 119</v>
      </c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16"/>
      <c r="N51" s="10"/>
    </row>
    <row r="52" spans="1:14" s="11" customFormat="1" ht="18.75" customHeight="1">
      <c r="A52" s="70">
        <v>10</v>
      </c>
      <c r="B52" s="37" t="str">
        <f>B15</f>
        <v xml:space="preserve">Кран шаровой (латунный 15 мм) </v>
      </c>
      <c r="C52" s="36">
        <v>1</v>
      </c>
      <c r="D52" s="35" t="s">
        <v>23</v>
      </c>
      <c r="E52" s="71">
        <v>364.4</v>
      </c>
      <c r="F52" s="22">
        <v>394</v>
      </c>
      <c r="G52" s="22">
        <v>437</v>
      </c>
      <c r="H52" s="22"/>
      <c r="I52" s="23">
        <f>ROUND(SUM(E52+F53+G53+H53)/3,2)</f>
        <v>6702.8</v>
      </c>
      <c r="J52" s="24"/>
      <c r="K52" s="25">
        <f>SQRT(VARA(E52:G52))</f>
        <v>36.505524696041448</v>
      </c>
      <c r="L52" s="25">
        <f>K52/I52*100</f>
        <v>0.5446309705800777</v>
      </c>
      <c r="M52" s="26">
        <f>C52*I52</f>
        <v>6702.8</v>
      </c>
      <c r="N52" s="10"/>
    </row>
    <row r="53" spans="1:14" s="11" customFormat="1" ht="18.75" customHeight="1">
      <c r="A53" s="70">
        <v>11</v>
      </c>
      <c r="B53" s="37" t="str">
        <f>B16</f>
        <v xml:space="preserve">Кран КРС (для чаши Генуа) </v>
      </c>
      <c r="C53" s="36">
        <v>4</v>
      </c>
      <c r="D53" s="35" t="s">
        <v>23</v>
      </c>
      <c r="E53" s="71">
        <v>9290.26</v>
      </c>
      <c r="F53" s="22">
        <v>9470</v>
      </c>
      <c r="G53" s="22">
        <v>10274</v>
      </c>
      <c r="H53" s="22"/>
      <c r="I53" s="23">
        <f>ROUND(SUM(E53+F53+G53+H53)/3,2)</f>
        <v>9678.09</v>
      </c>
      <c r="J53" s="24"/>
      <c r="K53" s="25">
        <f t="shared" ref="K53" si="5">SQRT(VARA(E53:G53))</f>
        <v>523.84266963787138</v>
      </c>
      <c r="L53" s="25">
        <f t="shared" ref="L53" si="6">K53/I53*100</f>
        <v>5.4126658218498829</v>
      </c>
      <c r="M53" s="26">
        <f t="shared" ref="M53" si="7">C53*I53</f>
        <v>38712.36</v>
      </c>
      <c r="N53" s="10"/>
    </row>
    <row r="54" spans="1:14" s="11" customFormat="1" ht="18.75" customHeight="1">
      <c r="A54" s="115" t="str">
        <f>L15</f>
        <v>ФКУ ИК-4 УФСИН России по Оренбургской области                                             г. Оренбург, ул. Техническая, д.2</v>
      </c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16"/>
      <c r="N54" s="10"/>
    </row>
    <row r="55" spans="1:14" s="11" customFormat="1" ht="18.75" customHeight="1">
      <c r="A55" s="70">
        <v>12</v>
      </c>
      <c r="B55" s="37" t="str">
        <f>B17</f>
        <v xml:space="preserve">Кран шаровой (40 мм) </v>
      </c>
      <c r="C55" s="36">
        <v>6</v>
      </c>
      <c r="D55" s="35" t="s">
        <v>23</v>
      </c>
      <c r="E55" s="22">
        <v>700.49</v>
      </c>
      <c r="F55" s="22">
        <v>761</v>
      </c>
      <c r="G55" s="22">
        <v>825</v>
      </c>
      <c r="H55" s="22"/>
      <c r="I55" s="23">
        <f>ROUND(SUM(E55+F55+G55+H55)/3,2)</f>
        <v>762.16</v>
      </c>
      <c r="J55" s="24"/>
      <c r="K55" s="25">
        <f>SQRT(VARA(E55:G55))</f>
        <v>62.263151488930447</v>
      </c>
      <c r="L55" s="25">
        <f>K55/I55*100</f>
        <v>8.1693019167800003</v>
      </c>
      <c r="M55" s="26">
        <f>C55*I55</f>
        <v>4572.96</v>
      </c>
      <c r="N55" s="10"/>
    </row>
    <row r="56" spans="1:14" s="11" customFormat="1" ht="18.75" customHeight="1">
      <c r="A56" s="70">
        <v>13</v>
      </c>
      <c r="B56" s="37" t="str">
        <f>B18</f>
        <v xml:space="preserve">Кран шаровой (50 мм) </v>
      </c>
      <c r="C56" s="36">
        <v>12</v>
      </c>
      <c r="D56" s="35" t="s">
        <v>23</v>
      </c>
      <c r="E56" s="71">
        <v>2084.7199999999998</v>
      </c>
      <c r="F56" s="22">
        <v>2261</v>
      </c>
      <c r="G56" s="22">
        <v>2453</v>
      </c>
      <c r="H56" s="22"/>
      <c r="I56" s="23">
        <f t="shared" ref="I56:I58" si="8">ROUND(SUM(E56+F56+G56+H56)/3,2)</f>
        <v>2266.2399999999998</v>
      </c>
      <c r="J56" s="24"/>
      <c r="K56" s="25">
        <f t="shared" ref="K56:K58" si="9">SQRT(VARA(E56:G56))</f>
        <v>184.19590874935756</v>
      </c>
      <c r="L56" s="25">
        <f t="shared" ref="L56:L58" si="10">K56/I56*100</f>
        <v>8.1278200344781482</v>
      </c>
      <c r="M56" s="26">
        <f t="shared" ref="M56:M58" si="11">C56*I56</f>
        <v>27194.879999999997</v>
      </c>
      <c r="N56" s="10"/>
    </row>
    <row r="57" spans="1:14" s="11" customFormat="1" ht="18.75" customHeight="1">
      <c r="A57" s="70">
        <v>14</v>
      </c>
      <c r="B57" s="37" t="str">
        <f>B19</f>
        <v xml:space="preserve">Кран шаровой (25 мм) </v>
      </c>
      <c r="C57" s="36">
        <v>216</v>
      </c>
      <c r="D57" s="35" t="s">
        <v>23</v>
      </c>
      <c r="E57" s="22">
        <v>252.64</v>
      </c>
      <c r="F57" s="22">
        <v>273</v>
      </c>
      <c r="G57" s="22">
        <v>292</v>
      </c>
      <c r="H57" s="22"/>
      <c r="I57" s="23">
        <f t="shared" si="8"/>
        <v>272.55</v>
      </c>
      <c r="J57" s="24"/>
      <c r="K57" s="25">
        <f t="shared" si="9"/>
        <v>19.683915599629316</v>
      </c>
      <c r="L57" s="25">
        <f t="shared" si="10"/>
        <v>7.2221301044319635</v>
      </c>
      <c r="M57" s="26">
        <f t="shared" si="11"/>
        <v>58870.8</v>
      </c>
      <c r="N57" s="10"/>
    </row>
    <row r="58" spans="1:14" s="11" customFormat="1" ht="18.75" customHeight="1">
      <c r="A58" s="70">
        <v>15</v>
      </c>
      <c r="B58" s="37" t="str">
        <f>B20</f>
        <v xml:space="preserve">Вентиль полипропиленовый (25 мм) </v>
      </c>
      <c r="C58" s="36">
        <v>75</v>
      </c>
      <c r="D58" s="35" t="s">
        <v>23</v>
      </c>
      <c r="E58" s="22">
        <v>493.83</v>
      </c>
      <c r="F58" s="22">
        <v>534</v>
      </c>
      <c r="G58" s="22">
        <v>585</v>
      </c>
      <c r="H58" s="22"/>
      <c r="I58" s="23">
        <f t="shared" si="8"/>
        <v>537.61</v>
      </c>
      <c r="J58" s="24"/>
      <c r="K58" s="25">
        <f t="shared" si="9"/>
        <v>45.692081370846061</v>
      </c>
      <c r="L58" s="25">
        <f t="shared" si="10"/>
        <v>8.4991129947073265</v>
      </c>
      <c r="M58" s="26">
        <f t="shared" si="11"/>
        <v>40320.75</v>
      </c>
      <c r="N58" s="10"/>
    </row>
    <row r="59" spans="1:14" s="11" customFormat="1" ht="18.75" customHeight="1">
      <c r="A59" s="115" t="str">
        <f>L17</f>
        <v xml:space="preserve">ФКУ ИК-5 УФСИН России по Оренбургской области                                               г. Новотроицк, ул. Заводская, д. 26 </v>
      </c>
      <c r="B59" s="137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16"/>
      <c r="N59" s="10"/>
    </row>
    <row r="60" spans="1:14" s="11" customFormat="1" ht="18.75" customHeight="1">
      <c r="A60" s="70">
        <v>16</v>
      </c>
      <c r="B60" s="37" t="str">
        <f t="shared" ref="B60:B67" si="12">B21</f>
        <v xml:space="preserve">Краны смывные (для писсуаров) </v>
      </c>
      <c r="C60" s="36">
        <v>5</v>
      </c>
      <c r="D60" s="36" t="s">
        <v>23</v>
      </c>
      <c r="E60" s="71">
        <v>2352.91</v>
      </c>
      <c r="F60" s="22">
        <v>2551</v>
      </c>
      <c r="G60" s="22">
        <v>2768</v>
      </c>
      <c r="H60" s="22"/>
      <c r="I60" s="23">
        <f>ROUND(SUM(E60+F60+G60+H60)/3,2)</f>
        <v>2557.3000000000002</v>
      </c>
      <c r="J60" s="24"/>
      <c r="K60" s="25">
        <f>SQRT(VARA(E60:G60))</f>
        <v>207.61677685903345</v>
      </c>
      <c r="L60" s="25">
        <f>K60/I60*100</f>
        <v>8.1185929245310842</v>
      </c>
      <c r="M60" s="26">
        <f>C60*I60</f>
        <v>12786.5</v>
      </c>
      <c r="N60" s="10"/>
    </row>
    <row r="61" spans="1:14" s="11" customFormat="1" ht="18.75" customHeight="1">
      <c r="A61" s="70">
        <v>17</v>
      </c>
      <c r="B61" s="37" t="str">
        <f t="shared" si="12"/>
        <v>Кран шаровой (20 мм)</v>
      </c>
      <c r="C61" s="36">
        <v>3</v>
      </c>
      <c r="D61" s="36" t="s">
        <v>23</v>
      </c>
      <c r="E61" s="22">
        <v>153.75</v>
      </c>
      <c r="F61" s="22">
        <v>166</v>
      </c>
      <c r="G61" s="22">
        <v>185</v>
      </c>
      <c r="H61" s="22"/>
      <c r="I61" s="23">
        <f t="shared" ref="I61:I67" si="13">ROUND(SUM(E61+F61+G61+H61)/3,2)</f>
        <v>168.25</v>
      </c>
      <c r="J61" s="24"/>
      <c r="K61" s="25">
        <f t="shared" ref="K61:K67" si="14">SQRT(VARA(E61:G61))</f>
        <v>15.746031245999736</v>
      </c>
      <c r="L61" s="25">
        <f t="shared" ref="L61:L67" si="15">K61/I61*100</f>
        <v>9.3587109931647756</v>
      </c>
      <c r="M61" s="26">
        <f t="shared" ref="M61:M67" si="16">C61*I61</f>
        <v>504.75</v>
      </c>
      <c r="N61" s="10"/>
    </row>
    <row r="62" spans="1:14" s="11" customFormat="1" ht="18.75" customHeight="1">
      <c r="A62" s="70">
        <v>18</v>
      </c>
      <c r="B62" s="37" t="str">
        <f t="shared" si="12"/>
        <v xml:space="preserve">Вентиль полипропиленовый (40 мм) </v>
      </c>
      <c r="C62" s="36">
        <v>1</v>
      </c>
      <c r="D62" s="36" t="s">
        <v>23</v>
      </c>
      <c r="E62" s="22">
        <v>714.66</v>
      </c>
      <c r="F62" s="22">
        <v>774</v>
      </c>
      <c r="G62" s="22">
        <v>840</v>
      </c>
      <c r="H62" s="22"/>
      <c r="I62" s="23">
        <f t="shared" si="13"/>
        <v>776.22</v>
      </c>
      <c r="J62" s="24"/>
      <c r="K62" s="25">
        <f t="shared" si="14"/>
        <v>62.699483251459917</v>
      </c>
      <c r="L62" s="25">
        <f t="shared" si="15"/>
        <v>8.0775402916003092</v>
      </c>
      <c r="M62" s="26">
        <f t="shared" si="16"/>
        <v>776.22</v>
      </c>
      <c r="N62" s="10"/>
    </row>
    <row r="63" spans="1:14" s="11" customFormat="1" ht="18.75" customHeight="1">
      <c r="A63" s="70">
        <v>19</v>
      </c>
      <c r="B63" s="37" t="str">
        <f t="shared" si="12"/>
        <v xml:space="preserve">Кран шаровой (латунный 20 мм) </v>
      </c>
      <c r="C63" s="36">
        <v>6</v>
      </c>
      <c r="D63" s="36" t="s">
        <v>23</v>
      </c>
      <c r="E63" s="71">
        <v>562.9</v>
      </c>
      <c r="F63" s="22">
        <v>608</v>
      </c>
      <c r="G63" s="22">
        <v>660</v>
      </c>
      <c r="H63" s="22"/>
      <c r="I63" s="23">
        <f t="shared" si="13"/>
        <v>610.29999999999995</v>
      </c>
      <c r="J63" s="24"/>
      <c r="K63" s="25">
        <f t="shared" si="14"/>
        <v>48.590842758690989</v>
      </c>
      <c r="L63" s="25">
        <f t="shared" si="15"/>
        <v>7.9617962901345232</v>
      </c>
      <c r="M63" s="26">
        <f t="shared" si="16"/>
        <v>3661.7999999999997</v>
      </c>
      <c r="N63" s="10"/>
    </row>
    <row r="64" spans="1:14" s="11" customFormat="1" ht="18.75" customHeight="1">
      <c r="A64" s="70">
        <v>20</v>
      </c>
      <c r="B64" s="37" t="str">
        <f t="shared" si="12"/>
        <v xml:space="preserve">Кран шаровой (латунный 50 мм) </v>
      </c>
      <c r="C64" s="36">
        <v>4</v>
      </c>
      <c r="D64" s="36" t="s">
        <v>23</v>
      </c>
      <c r="E64" s="22">
        <v>3155.9</v>
      </c>
      <c r="F64" s="22">
        <v>3420</v>
      </c>
      <c r="G64" s="22">
        <v>3710</v>
      </c>
      <c r="H64" s="22"/>
      <c r="I64" s="23">
        <f t="shared" si="13"/>
        <v>3428.63</v>
      </c>
      <c r="J64" s="24"/>
      <c r="K64" s="25">
        <f t="shared" si="14"/>
        <v>277.15086745910679</v>
      </c>
      <c r="L64" s="25">
        <f t="shared" si="15"/>
        <v>8.0834288756473214</v>
      </c>
      <c r="M64" s="26">
        <f t="shared" si="16"/>
        <v>13714.52</v>
      </c>
      <c r="N64" s="10"/>
    </row>
    <row r="65" spans="1:16" s="11" customFormat="1" ht="18.75" customHeight="1">
      <c r="A65" s="70">
        <v>21</v>
      </c>
      <c r="B65" s="37" t="str">
        <f t="shared" si="12"/>
        <v xml:space="preserve">Кран Маевского </v>
      </c>
      <c r="C65" s="36">
        <v>65</v>
      </c>
      <c r="D65" s="36" t="s">
        <v>23</v>
      </c>
      <c r="E65" s="22">
        <v>60.72</v>
      </c>
      <c r="F65" s="22">
        <v>65</v>
      </c>
      <c r="G65" s="22">
        <v>73</v>
      </c>
      <c r="H65" s="22"/>
      <c r="I65" s="23">
        <f t="shared" si="13"/>
        <v>66.239999999999995</v>
      </c>
      <c r="J65" s="24"/>
      <c r="K65" s="25">
        <f t="shared" si="14"/>
        <v>6.2332014246292866</v>
      </c>
      <c r="L65" s="25">
        <f t="shared" si="15"/>
        <v>9.410026305297837</v>
      </c>
      <c r="M65" s="26">
        <f t="shared" si="16"/>
        <v>4305.5999999999995</v>
      </c>
      <c r="N65" s="10"/>
    </row>
    <row r="66" spans="1:16" s="11" customFormat="1" ht="18.75" customHeight="1">
      <c r="A66" s="70">
        <v>22</v>
      </c>
      <c r="B66" s="37" t="str">
        <f t="shared" si="12"/>
        <v>Задвижка Ду50</v>
      </c>
      <c r="C66" s="36">
        <v>2</v>
      </c>
      <c r="D66" s="36" t="s">
        <v>23</v>
      </c>
      <c r="E66" s="22">
        <v>2710.74</v>
      </c>
      <c r="F66" s="22">
        <v>2940</v>
      </c>
      <c r="G66" s="22">
        <v>3190</v>
      </c>
      <c r="H66" s="22"/>
      <c r="I66" s="23">
        <f t="shared" si="13"/>
        <v>2946.91</v>
      </c>
      <c r="J66" s="24"/>
      <c r="K66" s="25">
        <f t="shared" si="14"/>
        <v>239.7047820410227</v>
      </c>
      <c r="L66" s="25">
        <f t="shared" si="15"/>
        <v>8.1341059632300503</v>
      </c>
      <c r="M66" s="26">
        <f t="shared" si="16"/>
        <v>5893.82</v>
      </c>
      <c r="N66" s="10"/>
    </row>
    <row r="67" spans="1:16" s="11" customFormat="1" ht="18.75" customHeight="1">
      <c r="A67" s="70">
        <v>23</v>
      </c>
      <c r="B67" s="37" t="str">
        <f t="shared" si="12"/>
        <v xml:space="preserve">Задвижки фланцевые чугунные (50 мм) </v>
      </c>
      <c r="C67" s="36">
        <v>2</v>
      </c>
      <c r="D67" s="36" t="s">
        <v>23</v>
      </c>
      <c r="E67" s="22">
        <v>4116.1099999999997</v>
      </c>
      <c r="F67" s="22">
        <v>4460</v>
      </c>
      <c r="G67" s="22">
        <v>4840</v>
      </c>
      <c r="H67" s="22"/>
      <c r="I67" s="23">
        <f t="shared" si="13"/>
        <v>4472.04</v>
      </c>
      <c r="J67" s="24"/>
      <c r="K67" s="25">
        <f t="shared" si="14"/>
        <v>362.09507595841035</v>
      </c>
      <c r="L67" s="25">
        <f t="shared" si="15"/>
        <v>8.0968657695013988</v>
      </c>
      <c r="M67" s="26">
        <f t="shared" si="16"/>
        <v>8944.08</v>
      </c>
      <c r="N67" s="10"/>
    </row>
    <row r="68" spans="1:16" s="11" customFormat="1" ht="18.75" customHeight="1">
      <c r="A68" s="115" t="str">
        <f>L21</f>
        <v>ФКУ ИК-8 УФСИН России по Оренбургской области                                                г. Оренбург, ул. Донгузская, д. 142</v>
      </c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16"/>
      <c r="N68" s="10"/>
    </row>
    <row r="69" spans="1:16" s="11" customFormat="1" ht="18.75" customHeight="1">
      <c r="A69" s="70">
        <v>24</v>
      </c>
      <c r="B69" s="37" t="str">
        <f>B29</f>
        <v>Кран шаровой (20 мм)</v>
      </c>
      <c r="C69" s="36">
        <v>78</v>
      </c>
      <c r="D69" s="35" t="s">
        <v>23</v>
      </c>
      <c r="E69" s="22">
        <v>153.75</v>
      </c>
      <c r="F69" s="22">
        <v>166</v>
      </c>
      <c r="G69" s="22">
        <v>185</v>
      </c>
      <c r="H69" s="22"/>
      <c r="I69" s="23">
        <f>ROUND(SUM(E71+F71+G71+H71)/3,2)</f>
        <v>168.25</v>
      </c>
      <c r="J69" s="24"/>
      <c r="K69" s="25">
        <f>SQRT(VARA(E69:G69))</f>
        <v>15.746031245999736</v>
      </c>
      <c r="L69" s="25">
        <f>K69/I69*100</f>
        <v>9.3587109931647756</v>
      </c>
      <c r="M69" s="26">
        <f>C69*I69</f>
        <v>13123.5</v>
      </c>
      <c r="N69" s="10"/>
    </row>
    <row r="70" spans="1:16" s="11" customFormat="1" ht="18.75" customHeight="1">
      <c r="A70" s="115" t="str">
        <f>L29</f>
        <v>ФКУ СИЗО-1 УФСИН России по Оренбургской области                                                       г. Оренбург, ул. Набережная, д.7</v>
      </c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16"/>
      <c r="N70" s="10"/>
    </row>
    <row r="71" spans="1:16" s="11" customFormat="1" ht="18.75" customHeight="1">
      <c r="A71" s="70">
        <v>25</v>
      </c>
      <c r="B71" s="37" t="str">
        <f>B30</f>
        <v>Кран шаровой (20 мм)</v>
      </c>
      <c r="C71" s="36">
        <v>48</v>
      </c>
      <c r="D71" s="35" t="s">
        <v>23</v>
      </c>
      <c r="E71" s="22">
        <v>153.75</v>
      </c>
      <c r="F71" s="22">
        <v>166</v>
      </c>
      <c r="G71" s="22">
        <v>185</v>
      </c>
      <c r="H71" s="22"/>
      <c r="I71" s="23">
        <f>ROUND(SUM(E71+F71+G71+H71)/3,2)</f>
        <v>168.25</v>
      </c>
      <c r="J71" s="24"/>
      <c r="K71" s="25">
        <f>SQRT(VARA(E71:G71))</f>
        <v>15.746031245999736</v>
      </c>
      <c r="L71" s="25">
        <f>K71/I71*100</f>
        <v>9.3587109931647756</v>
      </c>
      <c r="M71" s="26">
        <f>C71*I71</f>
        <v>8076</v>
      </c>
      <c r="N71" s="10"/>
    </row>
    <row r="72" spans="1:16" s="11" customFormat="1" ht="18.75" customHeight="1">
      <c r="A72" s="70">
        <v>26</v>
      </c>
      <c r="B72" s="37" t="str">
        <f>B31</f>
        <v>Кран водоразборный (для моек)</v>
      </c>
      <c r="C72" s="36">
        <v>1</v>
      </c>
      <c r="D72" s="35" t="s">
        <v>51</v>
      </c>
      <c r="E72" s="71">
        <v>513.75</v>
      </c>
      <c r="F72" s="22">
        <v>556</v>
      </c>
      <c r="G72" s="22">
        <v>603</v>
      </c>
      <c r="H72" s="22"/>
      <c r="I72" s="23">
        <f t="shared" ref="I72:I74" si="17">ROUND(SUM(E72+F72+G72+H72)/3,2)</f>
        <v>557.58000000000004</v>
      </c>
      <c r="J72" s="24"/>
      <c r="K72" s="25">
        <f t="shared" ref="K72:K74" si="18">SQRT(VARA(E72:G72))</f>
        <v>44.646061789740358</v>
      </c>
      <c r="L72" s="25">
        <f t="shared" ref="L72:L74" si="19">K72/I72*100</f>
        <v>8.0071132016464635</v>
      </c>
      <c r="M72" s="26">
        <f t="shared" ref="M72:M74" si="20">C72*I72</f>
        <v>557.58000000000004</v>
      </c>
      <c r="N72" s="10"/>
    </row>
    <row r="73" spans="1:16" s="11" customFormat="1" ht="18.75" customHeight="1">
      <c r="A73" s="70">
        <v>27</v>
      </c>
      <c r="B73" s="37" t="str">
        <f>B32</f>
        <v xml:space="preserve">Кран шаровой (50 мм) </v>
      </c>
      <c r="C73" s="36">
        <v>4</v>
      </c>
      <c r="D73" s="35" t="s">
        <v>23</v>
      </c>
      <c r="E73" s="71">
        <v>2084.7199999999998</v>
      </c>
      <c r="F73" s="22">
        <v>2261</v>
      </c>
      <c r="G73" s="22">
        <v>2453</v>
      </c>
      <c r="H73" s="22"/>
      <c r="I73" s="23">
        <f t="shared" si="17"/>
        <v>2266.2399999999998</v>
      </c>
      <c r="J73" s="24"/>
      <c r="K73" s="25">
        <f t="shared" si="18"/>
        <v>184.19590874935756</v>
      </c>
      <c r="L73" s="25">
        <f t="shared" si="19"/>
        <v>8.1278200344781482</v>
      </c>
      <c r="M73" s="26">
        <f t="shared" si="20"/>
        <v>9064.9599999999991</v>
      </c>
      <c r="N73" s="10"/>
    </row>
    <row r="74" spans="1:16" s="11" customFormat="1" ht="18.75" customHeight="1">
      <c r="A74" s="70">
        <v>28</v>
      </c>
      <c r="B74" s="37" t="str">
        <f>B33</f>
        <v xml:space="preserve">Кран латунный американка (3/4 мм) </v>
      </c>
      <c r="C74" s="36">
        <v>92</v>
      </c>
      <c r="D74" s="35" t="s">
        <v>23</v>
      </c>
      <c r="E74" s="71">
        <v>719.88</v>
      </c>
      <c r="F74" s="22">
        <v>780</v>
      </c>
      <c r="G74" s="22">
        <v>846</v>
      </c>
      <c r="H74" s="22"/>
      <c r="I74" s="23">
        <f t="shared" si="17"/>
        <v>781.96</v>
      </c>
      <c r="J74" s="24"/>
      <c r="K74" s="25">
        <f t="shared" si="18"/>
        <v>63.082840773064611</v>
      </c>
      <c r="L74" s="25">
        <f t="shared" si="19"/>
        <v>8.067272082084072</v>
      </c>
      <c r="M74" s="26">
        <f t="shared" si="20"/>
        <v>71940.320000000007</v>
      </c>
      <c r="N74" s="10"/>
    </row>
    <row r="75" spans="1:16" s="11" customFormat="1" ht="18.75" customHeight="1">
      <c r="A75" s="115" t="str">
        <f>L30</f>
        <v>ФКУ СИЗО-2 УФСИН России по Оренбургской области                                                            г. Орск, ул. М. Конева, д. 2В</v>
      </c>
      <c r="B75" s="137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16"/>
      <c r="N75" s="10"/>
    </row>
    <row r="76" spans="1:16" s="11" customFormat="1" ht="18.75" customHeight="1">
      <c r="A76" s="70">
        <v>29</v>
      </c>
      <c r="B76" s="37" t="str">
        <f>B34</f>
        <v>Кран водоразборный (для моек)</v>
      </c>
      <c r="C76" s="36">
        <v>23</v>
      </c>
      <c r="D76" s="35" t="s">
        <v>23</v>
      </c>
      <c r="E76" s="71">
        <v>513.75</v>
      </c>
      <c r="F76" s="22">
        <v>556</v>
      </c>
      <c r="G76" s="22">
        <v>603</v>
      </c>
      <c r="H76" s="22"/>
      <c r="I76" s="23">
        <f>ROUND(SUM(E76+F76+G76+H76)/3,2)</f>
        <v>557.58000000000004</v>
      </c>
      <c r="J76" s="24"/>
      <c r="K76" s="25">
        <f>SQRT(VARA(E76:G76))</f>
        <v>44.646061789740358</v>
      </c>
      <c r="L76" s="25">
        <f>K76/I76*100</f>
        <v>8.0071132016464635</v>
      </c>
      <c r="M76" s="26">
        <f>C76*I76</f>
        <v>12824.34</v>
      </c>
      <c r="N76" s="10"/>
    </row>
    <row r="77" spans="1:16" s="11" customFormat="1" ht="18.75" customHeight="1">
      <c r="A77" s="70">
        <v>30</v>
      </c>
      <c r="B77" s="37" t="str">
        <f>B35</f>
        <v>Кран шаровой (20 мм)</v>
      </c>
      <c r="C77" s="36">
        <v>70</v>
      </c>
      <c r="D77" s="35" t="s">
        <v>23</v>
      </c>
      <c r="E77" s="22">
        <v>153.75</v>
      </c>
      <c r="F77" s="22">
        <v>166</v>
      </c>
      <c r="G77" s="22">
        <v>185</v>
      </c>
      <c r="H77" s="22"/>
      <c r="I77" s="23">
        <f t="shared" ref="I77" si="21">ROUND(SUM(E77+F77+G77+H77)/3,2)</f>
        <v>168.25</v>
      </c>
      <c r="J77" s="24"/>
      <c r="K77" s="25">
        <f t="shared" ref="K77" si="22">SQRT(VARA(E77:G77))</f>
        <v>15.746031245999736</v>
      </c>
      <c r="L77" s="25">
        <f t="shared" ref="L77" si="23">K77/I77*100</f>
        <v>9.3587109931647756</v>
      </c>
      <c r="M77" s="26">
        <f t="shared" ref="M77" si="24">C77*I77</f>
        <v>11777.5</v>
      </c>
      <c r="N77" s="10"/>
    </row>
    <row r="78" spans="1:16" s="11" customFormat="1" ht="19.5" customHeight="1">
      <c r="A78" s="138" t="str">
        <f>L34</f>
        <v>ФКУ СИЗО-3 УФСИН России по Оренбургской области                                                             г. Оренбург, ул. Калининградская, д. 192</v>
      </c>
      <c r="B78" s="139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40"/>
      <c r="N78" s="10">
        <f>C78*E78</f>
        <v>0</v>
      </c>
      <c r="O78" s="11">
        <f>C78*F78</f>
        <v>0</v>
      </c>
      <c r="P78" s="11">
        <f>C78*G78</f>
        <v>0</v>
      </c>
    </row>
    <row r="79" spans="1:16" s="11" customFormat="1" ht="16.5" customHeight="1">
      <c r="A79" s="128" t="s">
        <v>38</v>
      </c>
      <c r="B79" s="129"/>
      <c r="C79" s="130"/>
      <c r="D79" s="130"/>
      <c r="E79" s="129"/>
      <c r="F79" s="129"/>
      <c r="G79" s="130"/>
      <c r="H79" s="130"/>
      <c r="I79" s="130"/>
      <c r="J79" s="130"/>
      <c r="K79" s="130"/>
      <c r="L79" s="131"/>
      <c r="M79" s="64">
        <f>M42+M43+M44+M45+M46+M47+M48+M49+M50+M52+M53+M55+M56+M57+M58+M60+M61+M62+M63+M64+M65+M66+M67+M69+M71+M72+M73+M74+M76+M77</f>
        <v>532062.10000000009</v>
      </c>
      <c r="N79" s="10"/>
    </row>
    <row r="80" spans="1:16" s="11" customFormat="1" ht="33.6" customHeight="1">
      <c r="A80" s="12"/>
      <c r="B80" s="134" t="s">
        <v>15</v>
      </c>
      <c r="C80" s="134"/>
      <c r="D80" s="134"/>
      <c r="E80" s="135" t="s">
        <v>40</v>
      </c>
      <c r="F80" s="135"/>
      <c r="G80" s="135"/>
      <c r="H80" s="135"/>
      <c r="I80" s="135"/>
      <c r="J80" s="30"/>
      <c r="K80" s="30"/>
      <c r="L80" s="30"/>
      <c r="M80" s="30"/>
      <c r="N80" s="10"/>
    </row>
    <row r="81" spans="1:14" s="11" customFormat="1" ht="49.15" customHeight="1">
      <c r="A81" s="13"/>
      <c r="B81" s="136" t="s">
        <v>39</v>
      </c>
      <c r="C81" s="136"/>
      <c r="D81" s="62"/>
      <c r="E81" s="62"/>
      <c r="F81" s="63"/>
      <c r="G81" s="63"/>
      <c r="H81" s="39"/>
      <c r="I81" s="123" t="s">
        <v>42</v>
      </c>
      <c r="J81" s="123"/>
      <c r="K81" s="123"/>
      <c r="L81" s="123"/>
      <c r="M81" s="123"/>
      <c r="N81" s="10"/>
    </row>
    <row r="82" spans="1:14" s="11" customFormat="1" ht="57" customHeight="1">
      <c r="A82" s="13"/>
      <c r="B82" s="136"/>
      <c r="C82" s="136"/>
      <c r="D82" s="136"/>
      <c r="E82" s="136"/>
      <c r="F82" s="136"/>
      <c r="G82" s="136"/>
      <c r="H82" s="40"/>
      <c r="I82" s="123"/>
      <c r="J82" s="123"/>
      <c r="K82" s="123"/>
      <c r="L82" s="123"/>
      <c r="M82" s="123"/>
      <c r="N82" s="10"/>
    </row>
    <row r="83" spans="1:14">
      <c r="C83" s="32"/>
      <c r="D83" s="33"/>
      <c r="E83" s="32"/>
      <c r="F83" s="32"/>
    </row>
    <row r="84" spans="1:14">
      <c r="C84" s="32"/>
      <c r="D84" s="33"/>
      <c r="E84" s="32"/>
      <c r="F84" s="32"/>
      <c r="N84" s="15"/>
    </row>
    <row r="85" spans="1:14" ht="15.6" customHeight="1">
      <c r="C85" s="32"/>
      <c r="D85" s="33"/>
      <c r="E85" s="32"/>
      <c r="F85" s="32"/>
    </row>
    <row r="86" spans="1:14" ht="7.5" customHeight="1">
      <c r="C86" s="32"/>
      <c r="D86" s="33"/>
      <c r="E86" s="32"/>
      <c r="F86" s="32"/>
    </row>
    <row r="87" spans="1:14" s="16" customFormat="1" ht="47.25" customHeight="1">
      <c r="A87" s="7"/>
      <c r="B87" s="3"/>
      <c r="C87" s="32"/>
      <c r="D87" s="33"/>
      <c r="E87" s="32"/>
      <c r="F87" s="32"/>
      <c r="G87" s="3"/>
      <c r="H87" s="3"/>
      <c r="I87" s="3"/>
      <c r="J87" s="3"/>
      <c r="K87" s="3"/>
      <c r="L87" s="3"/>
      <c r="M87" s="3"/>
    </row>
    <row r="88" spans="1:14" s="16" customFormat="1" ht="78" customHeight="1">
      <c r="A88" s="7"/>
      <c r="B88" s="3"/>
      <c r="C88" s="32"/>
      <c r="D88" s="33"/>
      <c r="E88" s="32"/>
      <c r="F88" s="32"/>
      <c r="G88" s="3"/>
      <c r="H88" s="3"/>
      <c r="I88" s="3"/>
      <c r="J88" s="3"/>
      <c r="K88" s="3"/>
      <c r="L88" s="3"/>
      <c r="M88" s="3"/>
    </row>
    <row r="89" spans="1:14" ht="15.75" thickBot="1">
      <c r="D89" s="31"/>
    </row>
    <row r="90" spans="1:14" ht="54.75" thickBot="1">
      <c r="B90" s="17" t="s">
        <v>24</v>
      </c>
      <c r="C90" s="18" t="s">
        <v>23</v>
      </c>
      <c r="D90" s="19">
        <v>29</v>
      </c>
    </row>
    <row r="91" spans="1:14" ht="54.75" thickBot="1">
      <c r="B91" s="20" t="s">
        <v>25</v>
      </c>
      <c r="C91" s="21" t="s">
        <v>23</v>
      </c>
      <c r="D91" s="19">
        <v>14</v>
      </c>
    </row>
    <row r="92" spans="1:14" ht="54.75" thickBot="1">
      <c r="B92" s="20" t="s">
        <v>26</v>
      </c>
      <c r="C92" s="21" t="s">
        <v>23</v>
      </c>
      <c r="D92" s="19">
        <v>1</v>
      </c>
    </row>
    <row r="93" spans="1:14" ht="36.75" thickBot="1">
      <c r="B93" s="20" t="s">
        <v>27</v>
      </c>
      <c r="C93" s="21" t="s">
        <v>23</v>
      </c>
      <c r="D93" s="19">
        <v>1</v>
      </c>
    </row>
    <row r="94" spans="1:14" ht="36.75" thickBot="1">
      <c r="B94" s="20" t="s">
        <v>28</v>
      </c>
      <c r="C94" s="21" t="s">
        <v>23</v>
      </c>
      <c r="D94" s="19">
        <v>1</v>
      </c>
    </row>
  </sheetData>
  <mergeCells count="154">
    <mergeCell ref="B34:D34"/>
    <mergeCell ref="E34:F34"/>
    <mergeCell ref="G34:I34"/>
    <mergeCell ref="J34:K34"/>
    <mergeCell ref="L34:M35"/>
    <mergeCell ref="B33:D33"/>
    <mergeCell ref="E33:F33"/>
    <mergeCell ref="G33:I33"/>
    <mergeCell ref="J33:K33"/>
    <mergeCell ref="B35:D35"/>
    <mergeCell ref="E35:F35"/>
    <mergeCell ref="G35:I35"/>
    <mergeCell ref="J35:K35"/>
    <mergeCell ref="A1:M1"/>
    <mergeCell ref="A2:M2"/>
    <mergeCell ref="A3:M3"/>
    <mergeCell ref="B5:D5"/>
    <mergeCell ref="G5:I5"/>
    <mergeCell ref="E5:F5"/>
    <mergeCell ref="L6:M14"/>
    <mergeCell ref="B14:D14"/>
    <mergeCell ref="E14:F14"/>
    <mergeCell ref="G14:I14"/>
    <mergeCell ref="J14:K14"/>
    <mergeCell ref="B13:D13"/>
    <mergeCell ref="E13:F13"/>
    <mergeCell ref="G13:I13"/>
    <mergeCell ref="J13:K13"/>
    <mergeCell ref="B12:D12"/>
    <mergeCell ref="E12:F12"/>
    <mergeCell ref="G12:I12"/>
    <mergeCell ref="E8:F8"/>
    <mergeCell ref="G8:I8"/>
    <mergeCell ref="J8:K8"/>
    <mergeCell ref="B7:D7"/>
    <mergeCell ref="E7:F7"/>
    <mergeCell ref="G7:I7"/>
    <mergeCell ref="G16:I16"/>
    <mergeCell ref="J16:K16"/>
    <mergeCell ref="E16:F16"/>
    <mergeCell ref="J5:K5"/>
    <mergeCell ref="B15:D15"/>
    <mergeCell ref="B9:D9"/>
    <mergeCell ref="E9:F9"/>
    <mergeCell ref="G9:I9"/>
    <mergeCell ref="J9:K9"/>
    <mergeCell ref="B10:D10"/>
    <mergeCell ref="E10:F10"/>
    <mergeCell ref="G10:I10"/>
    <mergeCell ref="J10:K10"/>
    <mergeCell ref="J7:K7"/>
    <mergeCell ref="J12:K12"/>
    <mergeCell ref="E11:F11"/>
    <mergeCell ref="B11:D11"/>
    <mergeCell ref="G11:I11"/>
    <mergeCell ref="J11:K11"/>
    <mergeCell ref="A37:M37"/>
    <mergeCell ref="A36:M36"/>
    <mergeCell ref="E15:F15"/>
    <mergeCell ref="G15:I15"/>
    <mergeCell ref="J15:K15"/>
    <mergeCell ref="B16:D16"/>
    <mergeCell ref="L5:M5"/>
    <mergeCell ref="J19:K19"/>
    <mergeCell ref="G19:I19"/>
    <mergeCell ref="B6:D6"/>
    <mergeCell ref="E6:F6"/>
    <mergeCell ref="G6:I6"/>
    <mergeCell ref="J6:K6"/>
    <mergeCell ref="B8:D8"/>
    <mergeCell ref="B19:D19"/>
    <mergeCell ref="E19:F19"/>
    <mergeCell ref="L15:M16"/>
    <mergeCell ref="B17:D17"/>
    <mergeCell ref="E17:F17"/>
    <mergeCell ref="G17:I17"/>
    <mergeCell ref="J17:K17"/>
    <mergeCell ref="B18:D18"/>
    <mergeCell ref="E18:F18"/>
    <mergeCell ref="G18:I18"/>
    <mergeCell ref="I82:M82"/>
    <mergeCell ref="A38:M38"/>
    <mergeCell ref="B40:M40"/>
    <mergeCell ref="A79:L79"/>
    <mergeCell ref="B39:M39"/>
    <mergeCell ref="I81:M81"/>
    <mergeCell ref="B80:D80"/>
    <mergeCell ref="E80:I80"/>
    <mergeCell ref="B82:G82"/>
    <mergeCell ref="B81:C81"/>
    <mergeCell ref="A51:M51"/>
    <mergeCell ref="A54:M54"/>
    <mergeCell ref="A59:M59"/>
    <mergeCell ref="A68:M68"/>
    <mergeCell ref="A70:M70"/>
    <mergeCell ref="A75:M75"/>
    <mergeCell ref="A78:M78"/>
    <mergeCell ref="J18:K18"/>
    <mergeCell ref="L17:M20"/>
    <mergeCell ref="B20:D20"/>
    <mergeCell ref="E20:F20"/>
    <mergeCell ref="G20:I20"/>
    <mergeCell ref="J20:K20"/>
    <mergeCell ref="B27:D27"/>
    <mergeCell ref="E27:F27"/>
    <mergeCell ref="G27:I27"/>
    <mergeCell ref="J27:K27"/>
    <mergeCell ref="B21:D21"/>
    <mergeCell ref="G21:I21"/>
    <mergeCell ref="J21:K21"/>
    <mergeCell ref="E26:F26"/>
    <mergeCell ref="G26:I26"/>
    <mergeCell ref="J26:K26"/>
    <mergeCell ref="B25:D25"/>
    <mergeCell ref="E25:F25"/>
    <mergeCell ref="G25:I25"/>
    <mergeCell ref="J25:K25"/>
    <mergeCell ref="B29:D29"/>
    <mergeCell ref="E29:F29"/>
    <mergeCell ref="G29:I29"/>
    <mergeCell ref="J29:K29"/>
    <mergeCell ref="L29:M29"/>
    <mergeCell ref="L21:M28"/>
    <mergeCell ref="E21:F21"/>
    <mergeCell ref="B22:D22"/>
    <mergeCell ref="E22:F22"/>
    <mergeCell ref="G22:I22"/>
    <mergeCell ref="J22:K22"/>
    <mergeCell ref="B23:D23"/>
    <mergeCell ref="E23:F23"/>
    <mergeCell ref="G23:I23"/>
    <mergeCell ref="J23:K23"/>
    <mergeCell ref="B24:D24"/>
    <mergeCell ref="E24:F24"/>
    <mergeCell ref="G24:I24"/>
    <mergeCell ref="J24:K24"/>
    <mergeCell ref="B26:D26"/>
    <mergeCell ref="B28:D28"/>
    <mergeCell ref="E28:F28"/>
    <mergeCell ref="G28:I28"/>
    <mergeCell ref="J28:K28"/>
    <mergeCell ref="B30:D30"/>
    <mergeCell ref="E30:F30"/>
    <mergeCell ref="G30:I30"/>
    <mergeCell ref="J30:K30"/>
    <mergeCell ref="B31:D31"/>
    <mergeCell ref="E31:F31"/>
    <mergeCell ref="G31:I31"/>
    <mergeCell ref="J31:K31"/>
    <mergeCell ref="L30:M33"/>
    <mergeCell ref="B32:D32"/>
    <mergeCell ref="E32:F32"/>
    <mergeCell ref="G32:I32"/>
    <mergeCell ref="J32:K32"/>
  </mergeCells>
  <phoneticPr fontId="0" type="noConversion"/>
  <pageMargins left="0.19685039370078741" right="0.19685039370078741" top="0.19685039370078741" bottom="0.19685039370078741" header="0" footer="0"/>
  <pageSetup paperSize="9" scale="50" fitToHeight="0" orientation="landscape" r:id="rId1"/>
  <rowBreaks count="1" manualBreakCount="1">
    <brk id="35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ИК- ед.пост</vt:lpstr>
      <vt:lpstr>нмцк</vt:lpstr>
      <vt:lpstr>'ИК- ед.пост'!Область_печати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2018-02-21T04:52:20Z</cp:lastPrinted>
  <dcterms:created xsi:type="dcterms:W3CDTF">2006-09-28T05:33:49Z</dcterms:created>
  <dcterms:modified xsi:type="dcterms:W3CDTF">2026-06-10T09:26:50Z</dcterms:modified>
</cp:coreProperties>
</file>