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9" i="1"/>
  <c r="M14" l="1"/>
  <c r="M13"/>
  <c r="L13"/>
  <c r="L14"/>
  <c r="J14"/>
  <c r="J13"/>
  <c r="H13"/>
  <c r="H14"/>
  <c r="N14" l="1"/>
  <c r="N15" s="1"/>
  <c r="H15"/>
  <c r="J15"/>
  <c r="D6" i="2" s="1"/>
  <c r="L15" i="1"/>
  <c r="D7" i="2" s="1"/>
  <c r="D5" l="1"/>
  <c r="D8" s="1"/>
  <c r="D12" l="1"/>
  <c r="H16" i="1" s="1"/>
  <c r="D22" i="2"/>
  <c r="D14" l="1"/>
  <c r="G17" i="1" s="1"/>
  <c r="D17" i="2" l="1"/>
</calcChain>
</file>

<file path=xl/sharedStrings.xml><?xml version="1.0" encoding="utf-8"?>
<sst xmlns="http://schemas.openxmlformats.org/spreadsheetml/2006/main" count="58" uniqueCount="53">
  <si>
    <t>Предмет закупки</t>
  </si>
  <si>
    <t>Основные характеристики объекта закупки</t>
  </si>
  <si>
    <t>В соответствии с приложением № 1  «ОПИСАНИЕ ОБЪЕКТА ЗАКУПКИ» к извещению</t>
  </si>
  <si>
    <t>Используемый метод определения НМЦК с обоснованием</t>
  </si>
  <si>
    <t>Метод сопоставимых рыночных цен (анализа рынка) использован как приоритетный при определении и обосновании НМЦК</t>
  </si>
  <si>
    <t>Расчет произведен на основании полученных 3 ценовых предложений</t>
  </si>
  <si>
    <t>№ п/п</t>
  </si>
  <si>
    <t>Наименование Товара</t>
  </si>
  <si>
    <t xml:space="preserve">Ценовая информация № 1 </t>
  </si>
  <si>
    <t xml:space="preserve">Ценовая информация № 2 </t>
  </si>
  <si>
    <t xml:space="preserve">Ценовая информация № 3 </t>
  </si>
  <si>
    <t xml:space="preserve">Начальная максимальная цена контракта </t>
  </si>
  <si>
    <t>Цена за ед. Товара руб.</t>
  </si>
  <si>
    <t xml:space="preserve">Стоимость Товара, руб. </t>
  </si>
  <si>
    <t>Стоимость Товара, руб.</t>
  </si>
  <si>
    <t>Цена за ед. Товара руб</t>
  </si>
  <si>
    <t>НМКЦ за ед. Товара руб.</t>
  </si>
  <si>
    <t xml:space="preserve">НМЦК, руб. </t>
  </si>
  <si>
    <t>Всего:</t>
  </si>
  <si>
    <t>Дата подготовки обоснования НМЦК</t>
  </si>
  <si>
    <t>Цена, руб</t>
  </si>
  <si>
    <t>Источник №1</t>
  </si>
  <si>
    <t>Источник №2</t>
  </si>
  <si>
    <t>Источник №3</t>
  </si>
  <si>
    <t>Средняя арифметическая величина</t>
  </si>
  <si>
    <t>Количество значений</t>
  </si>
  <si>
    <t xml:space="preserve"> </t>
  </si>
  <si>
    <t>Количество (объем) ТРУ</t>
  </si>
  <si>
    <t>σ=</t>
  </si>
  <si>
    <t>Коэф.вариации V=</t>
  </si>
  <si>
    <t>%</t>
  </si>
  <si>
    <t>Совокупность значений:</t>
  </si>
  <si>
    <t xml:space="preserve">ОДНОРОДНЫЕ </t>
  </si>
  <si>
    <t>НЕОДНОРОДНЫЕ</t>
  </si>
  <si>
    <t>НМЦК рын.=</t>
  </si>
  <si>
    <t xml:space="preserve">Коэффициент вариации      = </t>
  </si>
  <si>
    <t>рублей</t>
  </si>
  <si>
    <t>Среднее квадратичное отклонение      =</t>
  </si>
  <si>
    <t>Единиц измерения</t>
  </si>
  <si>
    <t>Количество</t>
  </si>
  <si>
    <r>
      <t>Начальная (максимальная) цена контракта составляет</t>
    </r>
    <r>
      <rPr>
        <sz val="10"/>
        <color theme="1"/>
        <rFont val="Times New Roman"/>
        <family val="1"/>
        <charset val="204"/>
      </rPr>
      <t xml:space="preserve">       =</t>
    </r>
  </si>
  <si>
    <t>Данное значение коэффициента вариации обозначает однородность совокупности значений выявленных цен и отсутствие целесообразности проводить дополнительные исследования в целях увеличения количества ценовой информации, используемой в расчетах.</t>
  </si>
  <si>
    <t xml:space="preserve">           Расчет НМЦК</t>
  </si>
  <si>
    <t>шт</t>
  </si>
  <si>
    <t>ценовая информация № 2 ( № 1389 от 17.07.2026) - 82705,85 руб.;</t>
  </si>
  <si>
    <t>ценовая информация № 3 (№ 1388 от 17.07.2026) - 87050,00 руб.</t>
  </si>
  <si>
    <t>ценовая информация № 1 ( № 1390 от 17.07.2026)  - 104750,00 руб.;</t>
  </si>
  <si>
    <t>Лампа накаливания галогенная</t>
  </si>
  <si>
    <t xml:space="preserve">   14. 08. 2026.</t>
  </si>
  <si>
    <t>Для определения начальной (максимальной цены) контракта направлен запрос 8 потенциальным Поставщикам и использована информация из 2-х источников открытой общедоступной информации сети интернет</t>
  </si>
  <si>
    <t>Поставка  ламп</t>
  </si>
  <si>
    <t>Определение цены Клнтракта</t>
  </si>
  <si>
    <t>Сведения о валюте, используемой для формирования цены контракта и расчетов с Исполнителем: Рубль Российской Федерации.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</si>
</sst>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&quot;р.&quot;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1"/>
      <color indexed="17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10">
    <xf numFmtId="0" fontId="0" fillId="0" borderId="0" xfId="0"/>
    <xf numFmtId="0" fontId="3" fillId="0" borderId="12" xfId="0" applyFont="1" applyBorder="1"/>
    <xf numFmtId="0" fontId="3" fillId="0" borderId="13" xfId="0" applyFont="1" applyBorder="1"/>
    <xf numFmtId="0" fontId="3" fillId="0" borderId="9" xfId="0" applyFont="1" applyBorder="1"/>
    <xf numFmtId="0" fontId="4" fillId="0" borderId="14" xfId="0" applyFont="1" applyBorder="1"/>
    <xf numFmtId="0" fontId="4" fillId="0" borderId="0" xfId="0" applyFont="1"/>
    <xf numFmtId="0" fontId="5" fillId="0" borderId="0" xfId="0" applyFont="1"/>
    <xf numFmtId="0" fontId="4" fillId="0" borderId="11" xfId="0" applyFont="1" applyBorder="1"/>
    <xf numFmtId="0" fontId="5" fillId="2" borderId="16" xfId="0" applyFont="1" applyFill="1" applyBorder="1"/>
    <xf numFmtId="166" fontId="4" fillId="2" borderId="16" xfId="0" applyNumberFormat="1" applyFont="1" applyFill="1" applyBorder="1" applyAlignment="1">
      <alignment horizontal="right"/>
    </xf>
    <xf numFmtId="0" fontId="5" fillId="3" borderId="16" xfId="0" applyFont="1" applyFill="1" applyBorder="1"/>
    <xf numFmtId="166" fontId="4" fillId="3" borderId="16" xfId="0" applyNumberFormat="1" applyFont="1" applyFill="1" applyBorder="1" applyAlignment="1">
      <alignment horizontal="right"/>
    </xf>
    <xf numFmtId="0" fontId="5" fillId="4" borderId="17" xfId="0" applyFont="1" applyFill="1" applyBorder="1"/>
    <xf numFmtId="166" fontId="4" fillId="4" borderId="16" xfId="0" applyNumberFormat="1" applyFont="1" applyFill="1" applyBorder="1" applyAlignment="1">
      <alignment horizontal="right"/>
    </xf>
    <xf numFmtId="166" fontId="4" fillId="5" borderId="17" xfId="0" applyNumberFormat="1" applyFont="1" applyFill="1" applyBorder="1" applyAlignment="1">
      <alignment horizontal="right" vertical="center"/>
    </xf>
    <xf numFmtId="0" fontId="4" fillId="6" borderId="16" xfId="0" applyFont="1" applyFill="1" applyBorder="1"/>
    <xf numFmtId="0" fontId="4" fillId="6" borderId="16" xfId="0" applyFont="1" applyFill="1" applyBorder="1" applyAlignment="1">
      <alignment horizontal="right"/>
    </xf>
    <xf numFmtId="0" fontId="5" fillId="0" borderId="14" xfId="0" applyFont="1" applyBorder="1"/>
    <xf numFmtId="0" fontId="4" fillId="0" borderId="0" xfId="0" applyFont="1" applyAlignment="1">
      <alignment horizontal="right"/>
    </xf>
    <xf numFmtId="0" fontId="3" fillId="0" borderId="14" xfId="0" applyFont="1" applyBorder="1"/>
    <xf numFmtId="0" fontId="6" fillId="0" borderId="19" xfId="0" applyFont="1" applyBorder="1" applyAlignment="1">
      <alignment horizontal="right"/>
    </xf>
    <xf numFmtId="165" fontId="6" fillId="0" borderId="20" xfId="0" applyNumberFormat="1" applyFont="1" applyBorder="1" applyAlignment="1">
      <alignment horizontal="left"/>
    </xf>
    <xf numFmtId="0" fontId="3" fillId="0" borderId="0" xfId="0" applyFont="1"/>
    <xf numFmtId="0" fontId="3" fillId="0" borderId="11" xfId="0" applyFont="1" applyBorder="1"/>
    <xf numFmtId="2" fontId="5" fillId="5" borderId="5" xfId="0" applyNumberFormat="1" applyFont="1" applyFill="1" applyBorder="1"/>
    <xf numFmtId="0" fontId="5" fillId="5" borderId="2" xfId="0" applyFont="1" applyFill="1" applyBorder="1"/>
    <xf numFmtId="0" fontId="5" fillId="5" borderId="20" xfId="0" applyFont="1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7" fillId="5" borderId="10" xfId="0" applyFont="1" applyFill="1" applyBorder="1" applyAlignment="1">
      <alignment horizontal="right"/>
    </xf>
    <xf numFmtId="164" fontId="5" fillId="5" borderId="2" xfId="0" applyNumberFormat="1" applyFont="1" applyFill="1" applyBorder="1"/>
    <xf numFmtId="0" fontId="3" fillId="0" borderId="15" xfId="0" applyFont="1" applyBorder="1"/>
    <xf numFmtId="0" fontId="3" fillId="0" borderId="6" xfId="0" applyFont="1" applyBorder="1"/>
    <xf numFmtId="0" fontId="3" fillId="0" borderId="4" xfId="0" applyFont="1" applyBorder="1"/>
    <xf numFmtId="0" fontId="4" fillId="6" borderId="18" xfId="0" applyFont="1" applyFill="1" applyBorder="1"/>
    <xf numFmtId="0" fontId="2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4" fontId="2" fillId="0" borderId="27" xfId="0" applyNumberFormat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2" fontId="1" fillId="0" borderId="0" xfId="0" applyNumberFormat="1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4" fontId="2" fillId="7" borderId="27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7" borderId="16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4" fontId="1" fillId="0" borderId="29" xfId="0" applyNumberFormat="1" applyFont="1" applyBorder="1" applyAlignment="1">
      <alignment horizontal="center" vertical="center" wrapText="1"/>
    </xf>
    <xf numFmtId="4" fontId="1" fillId="7" borderId="24" xfId="0" applyNumberFormat="1" applyFont="1" applyFill="1" applyBorder="1" applyAlignment="1">
      <alignment horizontal="center" vertical="center" wrapText="1"/>
    </xf>
    <xf numFmtId="4" fontId="1" fillId="7" borderId="25" xfId="0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0" xfId="0" applyFont="1"/>
    <xf numFmtId="4" fontId="2" fillId="7" borderId="28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0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right" vertical="center" wrapText="1"/>
    </xf>
    <xf numFmtId="0" fontId="5" fillId="5" borderId="16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11" fillId="0" borderId="12" xfId="0" applyFont="1" applyBorder="1" applyAlignment="1">
      <alignment horizontal="justify" vertical="center" wrapText="1"/>
    </xf>
    <xf numFmtId="0" fontId="11" fillId="0" borderId="13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12" fillId="0" borderId="0" xfId="0" applyFont="1" applyAlignment="1">
      <alignment horizontal="center"/>
    </xf>
    <xf numFmtId="0" fontId="1" fillId="0" borderId="6" xfId="0" applyFont="1" applyBorder="1" applyAlignment="1">
      <alignment horizontal="left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tabSelected="1" zoomScale="110" zoomScaleNormal="110" workbookViewId="0">
      <selection activeCell="R6" sqref="R6"/>
    </sheetView>
  </sheetViews>
  <sheetFormatPr defaultRowHeight="15"/>
  <cols>
    <col min="1" max="1" width="4" customWidth="1"/>
    <col min="2" max="2" width="24.85546875" customWidth="1"/>
    <col min="3" max="3" width="6.140625" customWidth="1"/>
    <col min="4" max="4" width="22.5703125" customWidth="1"/>
    <col min="5" max="5" width="9.85546875" customWidth="1"/>
    <col min="6" max="6" width="7.28515625" customWidth="1"/>
    <col min="8" max="8" width="10.42578125" customWidth="1"/>
    <col min="10" max="10" width="11.85546875" customWidth="1"/>
    <col min="11" max="11" width="10.140625" bestFit="1" customWidth="1"/>
    <col min="12" max="12" width="10" customWidth="1"/>
    <col min="13" max="14" width="0.28515625" customWidth="1"/>
  </cols>
  <sheetData>
    <row r="1" spans="1:14" ht="27.75" customHeight="1">
      <c r="B1" s="108" t="s">
        <v>51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23.25" customHeight="1" thickBot="1">
      <c r="A2" s="22"/>
      <c r="B2" s="109" t="s">
        <v>52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4" ht="27.75" customHeight="1" thickBot="1">
      <c r="B3" s="40" t="s">
        <v>0</v>
      </c>
      <c r="C3" s="88" t="s">
        <v>50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90"/>
    </row>
    <row r="4" spans="1:14" ht="28.5" customHeight="1" thickBot="1">
      <c r="B4" s="41" t="s">
        <v>1</v>
      </c>
      <c r="C4" s="91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1:14" ht="39" customHeight="1" thickBot="1">
      <c r="B5" s="42" t="s">
        <v>3</v>
      </c>
      <c r="C5" s="91" t="s">
        <v>4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</row>
    <row r="6" spans="1:14" ht="31.5" customHeight="1">
      <c r="B6" s="92" t="s">
        <v>42</v>
      </c>
      <c r="C6" s="105" t="s">
        <v>49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7"/>
    </row>
    <row r="7" spans="1:14" ht="15.75" customHeight="1">
      <c r="B7" s="93"/>
      <c r="C7" s="80" t="s">
        <v>5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</row>
    <row r="8" spans="1:14" ht="15.75" customHeight="1">
      <c r="B8" s="93"/>
      <c r="C8" s="80" t="s">
        <v>46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 ht="15.75" customHeight="1">
      <c r="B9" s="93"/>
      <c r="C9" s="80" t="s">
        <v>44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2"/>
    </row>
    <row r="10" spans="1:14" ht="15.75" thickBot="1">
      <c r="B10" s="93"/>
      <c r="C10" s="80" t="s">
        <v>45</v>
      </c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82"/>
    </row>
    <row r="11" spans="1:14" ht="38.25" customHeight="1">
      <c r="B11" s="78"/>
      <c r="C11" s="96" t="s">
        <v>6</v>
      </c>
      <c r="D11" s="76" t="s">
        <v>7</v>
      </c>
      <c r="E11" s="69" t="s">
        <v>38</v>
      </c>
      <c r="F11" s="76" t="s">
        <v>39</v>
      </c>
      <c r="G11" s="76" t="s">
        <v>8</v>
      </c>
      <c r="H11" s="76"/>
      <c r="I11" s="76" t="s">
        <v>9</v>
      </c>
      <c r="J11" s="76"/>
      <c r="K11" s="76" t="s">
        <v>10</v>
      </c>
      <c r="L11" s="76"/>
      <c r="M11" s="76" t="s">
        <v>11</v>
      </c>
      <c r="N11" s="77"/>
    </row>
    <row r="12" spans="1:14" ht="51.75" thickBot="1">
      <c r="B12" s="78"/>
      <c r="C12" s="97"/>
      <c r="D12" s="98"/>
      <c r="E12" s="70"/>
      <c r="F12" s="98"/>
      <c r="G12" s="50" t="s">
        <v>12</v>
      </c>
      <c r="H12" s="50" t="s">
        <v>13</v>
      </c>
      <c r="I12" s="50" t="s">
        <v>12</v>
      </c>
      <c r="J12" s="50" t="s">
        <v>14</v>
      </c>
      <c r="K12" s="50" t="s">
        <v>15</v>
      </c>
      <c r="L12" s="50" t="s">
        <v>13</v>
      </c>
      <c r="M12" s="50" t="s">
        <v>16</v>
      </c>
      <c r="N12" s="59" t="s">
        <v>17</v>
      </c>
    </row>
    <row r="13" spans="1:14" ht="26.25" thickBot="1">
      <c r="B13" s="78"/>
      <c r="C13" s="52">
        <v>1</v>
      </c>
      <c r="D13" s="64" t="s">
        <v>47</v>
      </c>
      <c r="E13" s="60" t="s">
        <v>43</v>
      </c>
      <c r="F13" s="54">
        <v>15</v>
      </c>
      <c r="G13" s="61">
        <v>4990</v>
      </c>
      <c r="H13" s="61">
        <f>F13*G13</f>
        <v>74850</v>
      </c>
      <c r="I13" s="61">
        <v>3720.63</v>
      </c>
      <c r="J13" s="61">
        <f>I13*F13</f>
        <v>55809.450000000004</v>
      </c>
      <c r="K13" s="61">
        <v>3670</v>
      </c>
      <c r="L13" s="61">
        <f>F13*K13</f>
        <v>55050</v>
      </c>
      <c r="M13" s="62">
        <f>(G13+I13+K13)/3</f>
        <v>4126.876666666667</v>
      </c>
      <c r="N13" s="63">
        <v>61903.199999999997</v>
      </c>
    </row>
    <row r="14" spans="1:14" ht="25.5">
      <c r="B14" s="78"/>
      <c r="C14" s="55">
        <v>2</v>
      </c>
      <c r="D14" s="56" t="s">
        <v>47</v>
      </c>
      <c r="E14" s="39" t="s">
        <v>43</v>
      </c>
      <c r="F14" s="56">
        <v>10</v>
      </c>
      <c r="G14" s="57">
        <v>2990</v>
      </c>
      <c r="H14" s="57">
        <f t="shared" ref="H14" si="0">F14*G14</f>
        <v>29900</v>
      </c>
      <c r="I14" s="57">
        <v>2689.64</v>
      </c>
      <c r="J14" s="57">
        <f t="shared" ref="J14" si="1">I14*F14</f>
        <v>26896.399999999998</v>
      </c>
      <c r="K14" s="57">
        <v>3200</v>
      </c>
      <c r="L14" s="57">
        <f t="shared" ref="L14" si="2">F14*K14</f>
        <v>32000</v>
      </c>
      <c r="M14" s="58">
        <f>(G14+I14+K14)/3</f>
        <v>2959.8799999999997</v>
      </c>
      <c r="N14" s="63">
        <f>(H14+J14+L14)/3</f>
        <v>29598.799999999999</v>
      </c>
    </row>
    <row r="15" spans="1:14" s="65" customFormat="1" ht="15.75" thickBot="1">
      <c r="B15" s="78"/>
      <c r="C15" s="53"/>
      <c r="D15" s="35" t="s">
        <v>18</v>
      </c>
      <c r="E15" s="35"/>
      <c r="F15" s="36"/>
      <c r="G15" s="37"/>
      <c r="H15" s="38">
        <f>SUM(H13:H14)</f>
        <v>104750</v>
      </c>
      <c r="I15" s="38"/>
      <c r="J15" s="38">
        <f>SUM(J13:J14)</f>
        <v>82705.850000000006</v>
      </c>
      <c r="K15" s="38"/>
      <c r="L15" s="38">
        <f>SUM(L13:L14)</f>
        <v>87050</v>
      </c>
      <c r="M15" s="51"/>
      <c r="N15" s="66">
        <f>SUM(N13:N14)</f>
        <v>91502</v>
      </c>
    </row>
    <row r="16" spans="1:14" ht="15.75" customHeight="1">
      <c r="B16" s="93"/>
      <c r="C16" s="71" t="s">
        <v>37</v>
      </c>
      <c r="D16" s="72"/>
      <c r="E16" s="72"/>
      <c r="F16" s="72"/>
      <c r="G16" s="72"/>
      <c r="H16" s="43">
        <f>Лист2!D12</f>
        <v>11676.94443797263</v>
      </c>
      <c r="I16" s="44"/>
      <c r="J16" s="44"/>
      <c r="K16" s="44"/>
      <c r="L16" s="44"/>
      <c r="M16" s="44"/>
      <c r="N16" s="45"/>
    </row>
    <row r="17" spans="2:14" ht="15.75" customHeight="1">
      <c r="B17" s="93"/>
      <c r="C17" s="78" t="s">
        <v>35</v>
      </c>
      <c r="D17" s="79"/>
      <c r="E17" s="79"/>
      <c r="F17" s="79"/>
      <c r="G17" s="46">
        <f>Лист2!D14</f>
        <v>12.761415945750478</v>
      </c>
      <c r="H17" s="44" t="s">
        <v>30</v>
      </c>
      <c r="I17" s="44"/>
      <c r="J17" s="44"/>
      <c r="K17" s="44"/>
      <c r="L17" s="44"/>
      <c r="M17" s="44"/>
      <c r="N17" s="45"/>
    </row>
    <row r="18" spans="2:14" ht="34.5" customHeight="1">
      <c r="B18" s="93"/>
      <c r="C18" s="80" t="s">
        <v>41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2"/>
    </row>
    <row r="19" spans="2:14" ht="15.75" customHeight="1">
      <c r="B19" s="93"/>
      <c r="C19" s="86" t="s">
        <v>40</v>
      </c>
      <c r="D19" s="87"/>
      <c r="E19" s="87"/>
      <c r="F19" s="87"/>
      <c r="G19" s="87"/>
      <c r="H19" s="87"/>
      <c r="I19" s="87"/>
      <c r="J19" s="47">
        <f>J15</f>
        <v>82705.850000000006</v>
      </c>
      <c r="K19" s="47" t="s">
        <v>36</v>
      </c>
      <c r="L19" s="48"/>
      <c r="M19" s="48"/>
      <c r="N19" s="49"/>
    </row>
    <row r="20" spans="2:14" ht="0.75" customHeight="1" thickBot="1">
      <c r="B20" s="94"/>
      <c r="C20" s="8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5"/>
    </row>
    <row r="21" spans="2:14" ht="28.5" customHeight="1" thickBot="1">
      <c r="B21" s="42" t="s">
        <v>19</v>
      </c>
      <c r="C21" s="73" t="s">
        <v>48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5"/>
    </row>
    <row r="22" spans="2:14" ht="18.600000000000001" customHeight="1">
      <c r="B22" s="67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</sheetData>
  <mergeCells count="25">
    <mergeCell ref="B1:L1"/>
    <mergeCell ref="B2:L2"/>
    <mergeCell ref="C3:N3"/>
    <mergeCell ref="C4:N4"/>
    <mergeCell ref="C5:N5"/>
    <mergeCell ref="B6:B20"/>
    <mergeCell ref="C6:N6"/>
    <mergeCell ref="C7:N7"/>
    <mergeCell ref="C8:N8"/>
    <mergeCell ref="C9:N9"/>
    <mergeCell ref="C10:N10"/>
    <mergeCell ref="C11:C12"/>
    <mergeCell ref="D11:D12"/>
    <mergeCell ref="F11:F12"/>
    <mergeCell ref="G11:H11"/>
    <mergeCell ref="I11:J11"/>
    <mergeCell ref="K11:L11"/>
    <mergeCell ref="E11:E12"/>
    <mergeCell ref="C16:G16"/>
    <mergeCell ref="C21:N21"/>
    <mergeCell ref="M11:N11"/>
    <mergeCell ref="C17:F17"/>
    <mergeCell ref="C18:N18"/>
    <mergeCell ref="C20:N20"/>
    <mergeCell ref="C19:I19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4"/>
  <sheetViews>
    <sheetView workbookViewId="0">
      <selection activeCell="L16" sqref="L16"/>
    </sheetView>
  </sheetViews>
  <sheetFormatPr defaultRowHeight="15"/>
  <cols>
    <col min="2" max="2" width="16.42578125" customWidth="1"/>
    <col min="3" max="3" width="22" customWidth="1"/>
    <col min="4" max="4" width="19.28515625" customWidth="1"/>
    <col min="6" max="6" width="22.5703125" customWidth="1"/>
  </cols>
  <sheetData>
    <row r="2" spans="2:6" ht="15.75" thickBot="1"/>
    <row r="3" spans="2:6">
      <c r="B3" s="1"/>
      <c r="C3" s="2"/>
      <c r="D3" s="2"/>
      <c r="E3" s="2"/>
      <c r="F3" s="3"/>
    </row>
    <row r="4" spans="2:6">
      <c r="B4" s="4"/>
      <c r="C4" s="5"/>
      <c r="D4" s="6" t="s">
        <v>20</v>
      </c>
      <c r="E4" s="5"/>
      <c r="F4" s="7"/>
    </row>
    <row r="5" spans="2:6">
      <c r="C5" s="8" t="s">
        <v>21</v>
      </c>
      <c r="D5" s="9">
        <f>Лист1!H15</f>
        <v>104750</v>
      </c>
      <c r="E5" s="5"/>
      <c r="F5" s="7"/>
    </row>
    <row r="6" spans="2:6">
      <c r="C6" s="10" t="s">
        <v>22</v>
      </c>
      <c r="D6" s="11">
        <f>Лист1!J15</f>
        <v>82705.850000000006</v>
      </c>
      <c r="E6" s="5"/>
      <c r="F6" s="7"/>
    </row>
    <row r="7" spans="2:6">
      <c r="C7" s="12" t="s">
        <v>23</v>
      </c>
      <c r="D7" s="13">
        <f>Лист1!L15</f>
        <v>87050</v>
      </c>
      <c r="E7" s="5"/>
      <c r="F7" s="7"/>
    </row>
    <row r="8" spans="2:6">
      <c r="B8" s="99" t="s">
        <v>24</v>
      </c>
      <c r="C8" s="100"/>
      <c r="D8" s="14">
        <f>AVERAGE(D5:D7)</f>
        <v>91501.95</v>
      </c>
      <c r="E8" s="5"/>
      <c r="F8" s="7"/>
    </row>
    <row r="9" spans="2:6">
      <c r="B9" s="34" t="s">
        <v>25</v>
      </c>
      <c r="C9" s="15"/>
      <c r="D9" s="16">
        <v>3</v>
      </c>
      <c r="E9" s="5"/>
      <c r="F9" s="7" t="s">
        <v>26</v>
      </c>
    </row>
    <row r="10" spans="2:6">
      <c r="B10" s="15" t="s">
        <v>27</v>
      </c>
      <c r="C10" s="15"/>
      <c r="D10" s="16">
        <v>1</v>
      </c>
      <c r="E10" s="5"/>
      <c r="F10" s="7"/>
    </row>
    <row r="11" spans="2:6">
      <c r="B11" s="17"/>
      <c r="C11" s="5"/>
      <c r="D11" s="18"/>
      <c r="E11" s="5"/>
      <c r="F11" s="7"/>
    </row>
    <row r="12" spans="2:6">
      <c r="B12" s="19"/>
      <c r="C12" s="20" t="s">
        <v>28</v>
      </c>
      <c r="D12" s="21">
        <f>SQRT((POWER(D5-D8,2)+POWER(D6-D8,2)+POWER(D7-D8,2))/(D9-1))</f>
        <v>11676.94443797263</v>
      </c>
      <c r="E12" s="22"/>
      <c r="F12" s="23"/>
    </row>
    <row r="13" spans="2:6" ht="15.75" thickBot="1">
      <c r="B13" s="19"/>
      <c r="C13" s="22"/>
      <c r="D13" s="22"/>
      <c r="E13" s="22"/>
      <c r="F13" s="23"/>
    </row>
    <row r="14" spans="2:6" ht="15.75" thickBot="1">
      <c r="B14" s="101" t="s">
        <v>29</v>
      </c>
      <c r="C14" s="102"/>
      <c r="D14" s="24">
        <f>D12/D8*100</f>
        <v>12.761415945750478</v>
      </c>
      <c r="E14" s="25" t="s">
        <v>30</v>
      </c>
      <c r="F14" s="23"/>
    </row>
    <row r="15" spans="2:6">
      <c r="B15" s="19"/>
      <c r="C15" s="22"/>
      <c r="D15" s="22"/>
      <c r="E15" s="22"/>
      <c r="F15" s="23"/>
    </row>
    <row r="16" spans="2:6">
      <c r="B16" s="19"/>
      <c r="C16" s="22"/>
      <c r="D16" s="22"/>
      <c r="E16" s="22"/>
      <c r="F16" s="23"/>
    </row>
    <row r="17" spans="2:6">
      <c r="B17" s="103" t="s">
        <v>31</v>
      </c>
      <c r="C17" s="104"/>
      <c r="D17" s="26" t="str">
        <f>IF(D14&lt;33,C20,C21)</f>
        <v xml:space="preserve">ОДНОРОДНЫЕ </v>
      </c>
      <c r="E17" s="22"/>
      <c r="F17" s="23"/>
    </row>
    <row r="18" spans="2:6">
      <c r="B18" s="19"/>
      <c r="C18" s="22"/>
      <c r="D18" s="22"/>
      <c r="E18" s="22"/>
      <c r="F18" s="23"/>
    </row>
    <row r="19" spans="2:6">
      <c r="B19" s="19"/>
      <c r="C19" s="22"/>
      <c r="D19" s="22"/>
      <c r="E19" s="22"/>
      <c r="F19" s="23"/>
    </row>
    <row r="20" spans="2:6">
      <c r="B20" s="19"/>
      <c r="C20" s="27" t="s">
        <v>32</v>
      </c>
      <c r="D20" s="22"/>
      <c r="E20" s="22"/>
      <c r="F20" s="23"/>
    </row>
    <row r="21" spans="2:6" ht="15.75" thickBot="1">
      <c r="B21" s="19"/>
      <c r="C21" s="28" t="s">
        <v>33</v>
      </c>
      <c r="D21" s="22"/>
      <c r="E21" s="22"/>
      <c r="F21" s="23"/>
    </row>
    <row r="22" spans="2:6" ht="15.75" thickBot="1">
      <c r="B22" s="19"/>
      <c r="C22" s="29" t="s">
        <v>34</v>
      </c>
      <c r="D22" s="30">
        <f>(D10/D9)*SUM(D5:D7)</f>
        <v>91501.949999999983</v>
      </c>
      <c r="E22" s="22"/>
      <c r="F22" s="23"/>
    </row>
    <row r="23" spans="2:6">
      <c r="B23" s="19"/>
      <c r="C23" s="22"/>
      <c r="D23" s="22"/>
      <c r="E23" s="22"/>
      <c r="F23" s="23"/>
    </row>
    <row r="24" spans="2:6" ht="15.75" thickBot="1">
      <c r="B24" s="31"/>
      <c r="C24" s="32"/>
      <c r="D24" s="32"/>
      <c r="E24" s="32"/>
      <c r="F24" s="33"/>
    </row>
  </sheetData>
  <mergeCells count="3">
    <mergeCell ref="B8:C8"/>
    <mergeCell ref="B14:C14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Дина</cp:lastModifiedBy>
  <cp:lastPrinted>2026-06-24T07:34:48Z</cp:lastPrinted>
  <dcterms:created xsi:type="dcterms:W3CDTF">2023-08-25T06:29:21Z</dcterms:created>
  <dcterms:modified xsi:type="dcterms:W3CDTF">2026-09-17T07:59:58Z</dcterms:modified>
</cp:coreProperties>
</file>