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" i="1"/>
  <c r="L13"/>
  <c r="J13"/>
  <c r="H13"/>
  <c r="J14" l="1"/>
  <c r="L14"/>
  <c r="J18" s="1"/>
  <c r="H14"/>
  <c r="N13"/>
  <c r="N14" l="1"/>
  <c r="D6" i="2"/>
  <c r="D7" l="1"/>
  <c r="D5"/>
  <c r="D22" l="1"/>
  <c r="D8"/>
  <c r="D12" s="1"/>
  <c r="D14" s="1"/>
  <c r="H15" i="1" l="1"/>
  <c r="D17" i="2"/>
  <c r="G16" i="1"/>
</calcChain>
</file>

<file path=xl/sharedStrings.xml><?xml version="1.0" encoding="utf-8"?>
<sst xmlns="http://schemas.openxmlformats.org/spreadsheetml/2006/main" count="55" uniqueCount="51">
  <si>
    <t>Предмет закупки</t>
  </si>
  <si>
    <t>Основные характеристики объекта закупки</t>
  </si>
  <si>
    <t>В соответствии с приложением № 1  «ОПИСАНИЕ ОБЪЕКТА ЗАКУПКИ» к извещению</t>
  </si>
  <si>
    <t>Используемый метод определения НМЦК с обоснованием</t>
  </si>
  <si>
    <t>Расчет произведен на основании полученных 3 ценовых предложений</t>
  </si>
  <si>
    <t>№ п/п</t>
  </si>
  <si>
    <t>Наименование Товара</t>
  </si>
  <si>
    <t xml:space="preserve">Ценовая информация № 1 </t>
  </si>
  <si>
    <t xml:space="preserve">Ценовая информация № 2 </t>
  </si>
  <si>
    <t xml:space="preserve">Ценовая информация № 3 </t>
  </si>
  <si>
    <t xml:space="preserve">Начальная максимальная цена контракта </t>
  </si>
  <si>
    <t>Цена за ед. Товара руб.</t>
  </si>
  <si>
    <t xml:space="preserve">Стоимость Товара, руб. </t>
  </si>
  <si>
    <t>Стоимость Товара, руб.</t>
  </si>
  <si>
    <t>Цена за ед. Товара руб</t>
  </si>
  <si>
    <t>НМКЦ за ед. Товара руб.</t>
  </si>
  <si>
    <t xml:space="preserve">НМЦК, руб. </t>
  </si>
  <si>
    <t>Всего:</t>
  </si>
  <si>
    <t>Дата подготовки обоснования НМЦК</t>
  </si>
  <si>
    <t>Цена, руб</t>
  </si>
  <si>
    <t>Источник №1</t>
  </si>
  <si>
    <t>Источник №2</t>
  </si>
  <si>
    <t>Источник №3</t>
  </si>
  <si>
    <t>Средняя арифметическая величина</t>
  </si>
  <si>
    <t>Количество значений</t>
  </si>
  <si>
    <t xml:space="preserve"> </t>
  </si>
  <si>
    <t>Количество (объем) ТРУ</t>
  </si>
  <si>
    <t>σ=</t>
  </si>
  <si>
    <t>Коэф.вариации V=</t>
  </si>
  <si>
    <t>%</t>
  </si>
  <si>
    <t>Совокупность значений:</t>
  </si>
  <si>
    <t xml:space="preserve">ОДНОРОДНЫЕ </t>
  </si>
  <si>
    <t>НЕОДНОРОДНЫЕ</t>
  </si>
  <si>
    <t>НМЦК рын.=</t>
  </si>
  <si>
    <t xml:space="preserve">Коэффициент вариации      = </t>
  </si>
  <si>
    <t>рублей</t>
  </si>
  <si>
    <t>Среднее квадратичное отклонение      =</t>
  </si>
  <si>
    <t>Количество</t>
  </si>
  <si>
    <r>
      <t>Начальная (максимальная) цена контракта составляет</t>
    </r>
    <r>
      <rPr>
        <sz val="10"/>
        <color theme="1"/>
        <rFont val="Times New Roman"/>
        <family val="1"/>
        <charset val="204"/>
      </rPr>
      <t xml:space="preserve">       =</t>
    </r>
  </si>
  <si>
    <t>Сведения о валюте, используемой для формирования цены контракта и расчетов с Поставщиком: Рубль Российской Федерации.</t>
  </si>
  <si>
    <t>Единица измерения</t>
  </si>
  <si>
    <t>шт.</t>
  </si>
  <si>
    <r>
      <t xml:space="preserve">Для определения начальной (максимальной цены) контракта направлен запрос 9 потенциальным </t>
    </r>
    <r>
      <rPr>
        <i/>
        <sz val="10"/>
        <rFont val="Times New Roman"/>
        <family val="1"/>
        <charset val="204"/>
      </rPr>
      <t>Поставщикам / Исполнителям.</t>
    </r>
  </si>
  <si>
    <t>Изготовление предупредительных табличек для Новосибирского шлюза</t>
  </si>
  <si>
    <t>Предупредительные таблички</t>
  </si>
  <si>
    <t>ценовая информация № 3 (скриншот вх.  №257 от 09.04.2026)-7 800,00 руб.;</t>
  </si>
  <si>
    <t>ценовая информация № 1  (скриншот вх.  №255 от 09.04.2026)-9 600,00 руб.;</t>
  </si>
  <si>
    <t>ценовая информация № 2(скриншот вх.  №256 от 09.04.2026)-11 016,00 руб.;</t>
  </si>
  <si>
    <t>Определение цены Контракта</t>
  </si>
  <si>
    <t xml:space="preserve">В целях улучшения экономических показателей учреждения и руководствуясь ст.28 ст.34 БК РФ начальная цена определена как наименьшая из  предложенных, потенциальными участниками размещения заказа. </t>
  </si>
  <si>
    <t>При определении и обосновании НМЦК использован метод сопоставимых рыночных цен (анализа рынка)</t>
  </si>
</sst>
</file>

<file path=xl/styles.xml><?xml version="1.0" encoding="utf-8"?>
<styleSheet xmlns="http://schemas.openxmlformats.org/spreadsheetml/2006/main">
  <numFmts count="3">
    <numFmt numFmtId="164" formatCode="#,##0.00&quot;р.&quot;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17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05">
    <xf numFmtId="0" fontId="0" fillId="0" borderId="0" xfId="0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Border="1"/>
    <xf numFmtId="0" fontId="4" fillId="0" borderId="14" xfId="0" applyFont="1" applyBorder="1"/>
    <xf numFmtId="0" fontId="4" fillId="0" borderId="0" xfId="0" applyFont="1"/>
    <xf numFmtId="0" fontId="5" fillId="0" borderId="0" xfId="0" applyFont="1"/>
    <xf numFmtId="0" fontId="4" fillId="0" borderId="11" xfId="0" applyFont="1" applyBorder="1"/>
    <xf numFmtId="0" fontId="5" fillId="2" borderId="16" xfId="0" applyFont="1" applyFill="1" applyBorder="1"/>
    <xf numFmtId="164" fontId="4" fillId="2" borderId="16" xfId="0" applyNumberFormat="1" applyFont="1" applyFill="1" applyBorder="1" applyAlignment="1">
      <alignment horizontal="right"/>
    </xf>
    <xf numFmtId="0" fontId="5" fillId="3" borderId="16" xfId="0" applyFont="1" applyFill="1" applyBorder="1"/>
    <xf numFmtId="164" fontId="4" fillId="3" borderId="16" xfId="0" applyNumberFormat="1" applyFont="1" applyFill="1" applyBorder="1" applyAlignment="1">
      <alignment horizontal="right"/>
    </xf>
    <xf numFmtId="0" fontId="5" fillId="4" borderId="17" xfId="0" applyFont="1" applyFill="1" applyBorder="1"/>
    <xf numFmtId="164" fontId="4" fillId="4" borderId="16" xfId="0" applyNumberFormat="1" applyFont="1" applyFill="1" applyBorder="1" applyAlignment="1">
      <alignment horizontal="right"/>
    </xf>
    <xf numFmtId="164" fontId="4" fillId="5" borderId="17" xfId="0" applyNumberFormat="1" applyFont="1" applyFill="1" applyBorder="1" applyAlignment="1">
      <alignment horizontal="right" vertical="center"/>
    </xf>
    <xf numFmtId="0" fontId="4" fillId="6" borderId="16" xfId="0" applyFont="1" applyFill="1" applyBorder="1"/>
    <xf numFmtId="0" fontId="4" fillId="6" borderId="16" xfId="0" applyFont="1" applyFill="1" applyBorder="1" applyAlignment="1">
      <alignment horizontal="right"/>
    </xf>
    <xf numFmtId="0" fontId="5" fillId="0" borderId="14" xfId="0" applyFont="1" applyBorder="1"/>
    <xf numFmtId="0" fontId="4" fillId="0" borderId="0" xfId="0" applyFont="1" applyAlignment="1">
      <alignment horizontal="right"/>
    </xf>
    <xf numFmtId="0" fontId="3" fillId="0" borderId="14" xfId="0" applyFont="1" applyBorder="1"/>
    <xf numFmtId="0" fontId="6" fillId="0" borderId="19" xfId="0" applyFont="1" applyBorder="1" applyAlignment="1">
      <alignment horizontal="right"/>
    </xf>
    <xf numFmtId="165" fontId="6" fillId="0" borderId="20" xfId="0" applyNumberFormat="1" applyFont="1" applyBorder="1" applyAlignment="1">
      <alignment horizontal="left"/>
    </xf>
    <xf numFmtId="0" fontId="3" fillId="0" borderId="0" xfId="0" applyFont="1"/>
    <xf numFmtId="0" fontId="3" fillId="0" borderId="11" xfId="0" applyFont="1" applyBorder="1"/>
    <xf numFmtId="2" fontId="5" fillId="5" borderId="5" xfId="0" applyNumberFormat="1" applyFont="1" applyFill="1" applyBorder="1"/>
    <xf numFmtId="0" fontId="5" fillId="5" borderId="2" xfId="0" applyFont="1" applyFill="1" applyBorder="1"/>
    <xf numFmtId="0" fontId="5" fillId="5" borderId="20" xfId="0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7" fillId="5" borderId="10" xfId="0" applyFont="1" applyFill="1" applyBorder="1" applyAlignment="1">
      <alignment horizontal="right"/>
    </xf>
    <xf numFmtId="166" fontId="5" fillId="5" borderId="2" xfId="0" applyNumberFormat="1" applyFont="1" applyFill="1" applyBorder="1"/>
    <xf numFmtId="0" fontId="3" fillId="0" borderId="15" xfId="0" applyFont="1" applyBorder="1"/>
    <xf numFmtId="0" fontId="3" fillId="0" borderId="6" xfId="0" applyFont="1" applyBorder="1"/>
    <xf numFmtId="0" fontId="3" fillId="0" borderId="4" xfId="0" applyFont="1" applyBorder="1"/>
    <xf numFmtId="0" fontId="4" fillId="6" borderId="18" xfId="0" applyFont="1" applyFill="1" applyBorder="1"/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2" fontId="1" fillId="0" borderId="0" xfId="0" applyNumberFormat="1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1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/>
    <xf numFmtId="4" fontId="1" fillId="0" borderId="1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2" fillId="0" borderId="10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12" fillId="0" borderId="10" xfId="0" applyNumberFormat="1" applyFont="1" applyBorder="1" applyAlignment="1">
      <alignment horizontal="justify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5" borderId="18" xfId="0" applyFont="1" applyFill="1" applyBorder="1" applyAlignment="1">
      <alignment horizontal="right" vertical="center" wrapText="1"/>
    </xf>
    <xf numFmtId="0" fontId="5" fillId="5" borderId="16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21"/>
  <sheetViews>
    <sheetView tabSelected="1" workbookViewId="0">
      <selection activeCell="B20" sqref="B20"/>
    </sheetView>
  </sheetViews>
  <sheetFormatPr defaultRowHeight="15"/>
  <cols>
    <col min="1" max="1" width="4" customWidth="1"/>
    <col min="2" max="2" width="24.85546875" customWidth="1"/>
    <col min="3" max="3" width="6.140625" customWidth="1"/>
    <col min="4" max="4" width="24.140625" customWidth="1"/>
    <col min="5" max="5" width="9.85546875" customWidth="1"/>
    <col min="6" max="6" width="7.28515625" customWidth="1"/>
    <col min="8" max="8" width="11.5703125" customWidth="1"/>
    <col min="10" max="10" width="11.85546875" customWidth="1"/>
    <col min="11" max="11" width="10.140625" bestFit="1" customWidth="1"/>
    <col min="12" max="12" width="12.42578125" customWidth="1"/>
    <col min="13" max="13" width="0.5703125" hidden="1" customWidth="1"/>
    <col min="14" max="14" width="0.7109375" customWidth="1"/>
  </cols>
  <sheetData>
    <row r="1" spans="2:14" ht="15.75">
      <c r="B1" s="104" t="s">
        <v>48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2:14" ht="29.25" customHeight="1" thickBot="1">
      <c r="B2" s="48" t="s">
        <v>39</v>
      </c>
      <c r="C2" s="48"/>
      <c r="D2" s="48"/>
      <c r="E2" s="48"/>
      <c r="F2" s="48"/>
      <c r="G2" s="48"/>
      <c r="H2" s="48"/>
    </row>
    <row r="3" spans="2:14" ht="27.75" customHeight="1" thickBot="1">
      <c r="B3" s="35" t="s">
        <v>0</v>
      </c>
      <c r="C3" s="64" t="s">
        <v>43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2:14" ht="28.5" customHeight="1" thickBot="1">
      <c r="B4" s="36" t="s">
        <v>1</v>
      </c>
      <c r="C4" s="67" t="s">
        <v>2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39" customHeight="1" thickBot="1">
      <c r="B5" s="37" t="s">
        <v>3</v>
      </c>
      <c r="C5" s="64" t="s">
        <v>50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</row>
    <row r="6" spans="2:14" ht="31.5" customHeight="1">
      <c r="B6" s="70" t="s">
        <v>48</v>
      </c>
      <c r="C6" s="74" t="s">
        <v>42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</row>
    <row r="7" spans="2:14" ht="15.75" customHeight="1">
      <c r="B7" s="71"/>
      <c r="C7" s="77" t="s">
        <v>4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</row>
    <row r="8" spans="2:14" ht="15.75" customHeight="1">
      <c r="B8" s="71"/>
      <c r="C8" s="80" t="s">
        <v>46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2"/>
    </row>
    <row r="9" spans="2:14" ht="15.75" customHeight="1">
      <c r="B9" s="71"/>
      <c r="C9" s="80" t="s">
        <v>47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2"/>
    </row>
    <row r="10" spans="2:14" ht="15.75" thickBot="1">
      <c r="B10" s="71"/>
      <c r="C10" s="80" t="s">
        <v>45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</row>
    <row r="11" spans="2:14" ht="38.25" customHeight="1">
      <c r="B11" s="72"/>
      <c r="C11" s="84" t="s">
        <v>5</v>
      </c>
      <c r="D11" s="86" t="s">
        <v>6</v>
      </c>
      <c r="E11" s="86" t="s">
        <v>40</v>
      </c>
      <c r="F11" s="86" t="s">
        <v>37</v>
      </c>
      <c r="G11" s="86" t="s">
        <v>7</v>
      </c>
      <c r="H11" s="86"/>
      <c r="I11" s="86" t="s">
        <v>8</v>
      </c>
      <c r="J11" s="86"/>
      <c r="K11" s="86" t="s">
        <v>9</v>
      </c>
      <c r="L11" s="86"/>
      <c r="M11" s="86" t="s">
        <v>10</v>
      </c>
      <c r="N11" s="91"/>
    </row>
    <row r="12" spans="2:14" ht="39.75" customHeight="1" thickBot="1">
      <c r="B12" s="72"/>
      <c r="C12" s="85"/>
      <c r="D12" s="87"/>
      <c r="E12" s="87"/>
      <c r="F12" s="87"/>
      <c r="G12" s="60" t="s">
        <v>11</v>
      </c>
      <c r="H12" s="60" t="s">
        <v>12</v>
      </c>
      <c r="I12" s="60" t="s">
        <v>11</v>
      </c>
      <c r="J12" s="60" t="s">
        <v>13</v>
      </c>
      <c r="K12" s="60" t="s">
        <v>14</v>
      </c>
      <c r="L12" s="60" t="s">
        <v>12</v>
      </c>
      <c r="M12" s="60" t="s">
        <v>15</v>
      </c>
      <c r="N12" s="61" t="s">
        <v>16</v>
      </c>
    </row>
    <row r="13" spans="2:14" ht="39.75" customHeight="1">
      <c r="B13" s="72"/>
      <c r="C13" s="47">
        <v>1</v>
      </c>
      <c r="D13" s="63" t="s">
        <v>44</v>
      </c>
      <c r="E13" s="59" t="s">
        <v>41</v>
      </c>
      <c r="F13" s="46">
        <v>12</v>
      </c>
      <c r="G13" s="62">
        <v>800</v>
      </c>
      <c r="H13" s="49">
        <f t="shared" ref="H13" si="0">G13*F13</f>
        <v>9600</v>
      </c>
      <c r="I13" s="49">
        <v>918</v>
      </c>
      <c r="J13" s="49">
        <f t="shared" ref="J13" si="1">I13*F13</f>
        <v>11016</v>
      </c>
      <c r="K13" s="49">
        <v>650</v>
      </c>
      <c r="L13" s="49">
        <f t="shared" ref="L13" si="2">K13*F13</f>
        <v>7800</v>
      </c>
      <c r="M13" s="49">
        <f t="shared" ref="M13" si="3">(G13+I13+K13)/3</f>
        <v>789.33333333333337</v>
      </c>
      <c r="N13" s="50">
        <f t="shared" ref="N13" si="4">(H13+J13+L13)/3</f>
        <v>9472</v>
      </c>
    </row>
    <row r="14" spans="2:14">
      <c r="B14" s="72"/>
      <c r="C14" s="47"/>
      <c r="D14" s="51" t="s">
        <v>17</v>
      </c>
      <c r="E14" s="51"/>
      <c r="F14" s="52"/>
      <c r="G14" s="53"/>
      <c r="H14" s="54">
        <f>SUM(H13:H13)</f>
        <v>9600</v>
      </c>
      <c r="I14" s="54"/>
      <c r="J14" s="54">
        <f>SUM(J13:J13)</f>
        <v>11016</v>
      </c>
      <c r="K14" s="54"/>
      <c r="L14" s="54">
        <f>SUM(L13:L13)</f>
        <v>7800</v>
      </c>
      <c r="M14" s="54"/>
      <c r="N14" s="55">
        <f>SUM(N13:N13)</f>
        <v>9472</v>
      </c>
    </row>
    <row r="15" spans="2:14" ht="15.75" hidden="1" customHeight="1" thickBot="1">
      <c r="B15" s="72"/>
      <c r="C15" s="88" t="s">
        <v>36</v>
      </c>
      <c r="D15" s="89"/>
      <c r="E15" s="89"/>
      <c r="F15" s="89"/>
      <c r="G15" s="89"/>
      <c r="H15" s="56">
        <f>Лист2!D12</f>
        <v>1611.8163667117915</v>
      </c>
      <c r="I15" s="57"/>
      <c r="J15" s="57"/>
      <c r="K15" s="57"/>
      <c r="L15" s="57"/>
      <c r="M15" s="57"/>
      <c r="N15" s="58"/>
    </row>
    <row r="16" spans="2:14" ht="15.75" hidden="1" customHeight="1">
      <c r="B16" s="71"/>
      <c r="C16" s="72" t="s">
        <v>34</v>
      </c>
      <c r="D16" s="92"/>
      <c r="E16" s="92"/>
      <c r="F16" s="92"/>
      <c r="G16" s="40">
        <f>Лист2!D14</f>
        <v>17.016642385048474</v>
      </c>
      <c r="H16" s="38" t="s">
        <v>29</v>
      </c>
      <c r="I16" s="38"/>
      <c r="J16" s="38"/>
      <c r="K16" s="38"/>
      <c r="L16" s="38"/>
      <c r="M16" s="38"/>
      <c r="N16" s="39"/>
    </row>
    <row r="17" spans="2:14" ht="56.25" customHeight="1">
      <c r="B17" s="71"/>
      <c r="C17" s="77" t="s">
        <v>49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9"/>
    </row>
    <row r="18" spans="2:14" ht="15.75" customHeight="1">
      <c r="B18" s="71"/>
      <c r="C18" s="96" t="s">
        <v>38</v>
      </c>
      <c r="D18" s="97"/>
      <c r="E18" s="97"/>
      <c r="F18" s="97"/>
      <c r="G18" s="97"/>
      <c r="H18" s="97"/>
      <c r="I18" s="97"/>
      <c r="J18" s="41">
        <f>L14</f>
        <v>7800</v>
      </c>
      <c r="K18" s="41" t="s">
        <v>35</v>
      </c>
      <c r="L18" s="42"/>
      <c r="M18" s="42"/>
      <c r="N18" s="43"/>
    </row>
    <row r="19" spans="2:14" ht="0.75" customHeight="1" thickBot="1">
      <c r="B19" s="73"/>
      <c r="C19" s="93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</row>
    <row r="20" spans="2:14" ht="28.5" customHeight="1" thickBot="1">
      <c r="B20" s="37" t="s">
        <v>18</v>
      </c>
      <c r="C20" s="90">
        <v>46121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</row>
    <row r="21" spans="2:14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24">
    <mergeCell ref="B1:N1"/>
    <mergeCell ref="C15:G15"/>
    <mergeCell ref="C20:N20"/>
    <mergeCell ref="M11:N11"/>
    <mergeCell ref="C16:F16"/>
    <mergeCell ref="C17:N17"/>
    <mergeCell ref="C19:N19"/>
    <mergeCell ref="C18:I18"/>
    <mergeCell ref="C3:N3"/>
    <mergeCell ref="C4:N4"/>
    <mergeCell ref="C5:N5"/>
    <mergeCell ref="B6:B19"/>
    <mergeCell ref="C6:N6"/>
    <mergeCell ref="C7:N7"/>
    <mergeCell ref="C8:N8"/>
    <mergeCell ref="C9:N9"/>
    <mergeCell ref="C10:N10"/>
    <mergeCell ref="C11:C12"/>
    <mergeCell ref="D11:D12"/>
    <mergeCell ref="F11:F12"/>
    <mergeCell ref="G11:H11"/>
    <mergeCell ref="I11:J11"/>
    <mergeCell ref="K11:L11"/>
    <mergeCell ref="E11:E12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4"/>
  <sheetViews>
    <sheetView workbookViewId="0">
      <selection activeCell="D5" sqref="D5"/>
    </sheetView>
  </sheetViews>
  <sheetFormatPr defaultRowHeight="15"/>
  <cols>
    <col min="2" max="2" width="16.42578125" customWidth="1"/>
    <col min="3" max="3" width="22" customWidth="1"/>
    <col min="4" max="4" width="19.28515625" customWidth="1"/>
    <col min="6" max="6" width="22.5703125" customWidth="1"/>
  </cols>
  <sheetData>
    <row r="2" spans="2:6" ht="15.75" thickBot="1"/>
    <row r="3" spans="2:6">
      <c r="B3" s="1"/>
      <c r="C3" s="2"/>
      <c r="D3" s="2"/>
      <c r="E3" s="2"/>
      <c r="F3" s="3"/>
    </row>
    <row r="4" spans="2:6">
      <c r="B4" s="4"/>
      <c r="C4" s="5"/>
      <c r="D4" s="6" t="s">
        <v>19</v>
      </c>
      <c r="E4" s="5"/>
      <c r="F4" s="7"/>
    </row>
    <row r="5" spans="2:6">
      <c r="C5" s="8" t="s">
        <v>20</v>
      </c>
      <c r="D5" s="9">
        <f>Лист1!H14</f>
        <v>9600</v>
      </c>
      <c r="E5" s="5"/>
      <c r="F5" s="7"/>
    </row>
    <row r="6" spans="2:6">
      <c r="C6" s="10" t="s">
        <v>21</v>
      </c>
      <c r="D6" s="11">
        <f>Лист1!J14</f>
        <v>11016</v>
      </c>
      <c r="E6" s="5"/>
      <c r="F6" s="7"/>
    </row>
    <row r="7" spans="2:6">
      <c r="C7" s="12" t="s">
        <v>22</v>
      </c>
      <c r="D7" s="13">
        <f>Лист1!L14</f>
        <v>7800</v>
      </c>
      <c r="E7" s="5"/>
      <c r="F7" s="7"/>
    </row>
    <row r="8" spans="2:6">
      <c r="B8" s="98" t="s">
        <v>23</v>
      </c>
      <c r="C8" s="99"/>
      <c r="D8" s="14">
        <f>AVERAGE(D5:D7)</f>
        <v>9472</v>
      </c>
      <c r="E8" s="5"/>
      <c r="F8" s="7"/>
    </row>
    <row r="9" spans="2:6">
      <c r="B9" s="34" t="s">
        <v>24</v>
      </c>
      <c r="C9" s="15"/>
      <c r="D9" s="16">
        <v>3</v>
      </c>
      <c r="E9" s="5"/>
      <c r="F9" s="7" t="s">
        <v>25</v>
      </c>
    </row>
    <row r="10" spans="2:6">
      <c r="B10" s="15" t="s">
        <v>26</v>
      </c>
      <c r="C10" s="15"/>
      <c r="D10" s="16">
        <v>1</v>
      </c>
      <c r="E10" s="5"/>
      <c r="F10" s="7"/>
    </row>
    <row r="11" spans="2:6">
      <c r="B11" s="17"/>
      <c r="C11" s="5"/>
      <c r="D11" s="18"/>
      <c r="E11" s="5"/>
      <c r="F11" s="7"/>
    </row>
    <row r="12" spans="2:6">
      <c r="B12" s="19"/>
      <c r="C12" s="20" t="s">
        <v>27</v>
      </c>
      <c r="D12" s="21">
        <f>SQRT((POWER(D5-D8,2)+POWER(D6-D8,2)+POWER(D7-D8,2))/(D9-1))</f>
        <v>1611.8163667117915</v>
      </c>
      <c r="E12" s="22"/>
      <c r="F12" s="23"/>
    </row>
    <row r="13" spans="2:6" ht="15.75" thickBot="1">
      <c r="B13" s="19"/>
      <c r="C13" s="22"/>
      <c r="D13" s="22"/>
      <c r="E13" s="22"/>
      <c r="F13" s="23"/>
    </row>
    <row r="14" spans="2:6" ht="15.75" thickBot="1">
      <c r="B14" s="100" t="s">
        <v>28</v>
      </c>
      <c r="C14" s="101"/>
      <c r="D14" s="24">
        <f>D12/D8*100</f>
        <v>17.016642385048474</v>
      </c>
      <c r="E14" s="25" t="s">
        <v>29</v>
      </c>
      <c r="F14" s="23"/>
    </row>
    <row r="15" spans="2:6">
      <c r="B15" s="19"/>
      <c r="C15" s="22"/>
      <c r="D15" s="22"/>
      <c r="E15" s="22"/>
      <c r="F15" s="23"/>
    </row>
    <row r="16" spans="2:6">
      <c r="B16" s="19"/>
      <c r="C16" s="22"/>
      <c r="D16" s="22"/>
      <c r="E16" s="22"/>
      <c r="F16" s="23"/>
    </row>
    <row r="17" spans="2:6">
      <c r="B17" s="102" t="s">
        <v>30</v>
      </c>
      <c r="C17" s="103"/>
      <c r="D17" s="26" t="str">
        <f>IF(D14&lt;33,C20,C21)</f>
        <v xml:space="preserve">ОДНОРОДНЫЕ </v>
      </c>
      <c r="E17" s="22"/>
      <c r="F17" s="23"/>
    </row>
    <row r="18" spans="2:6">
      <c r="B18" s="19"/>
      <c r="C18" s="22"/>
      <c r="D18" s="22"/>
      <c r="E18" s="22"/>
      <c r="F18" s="23"/>
    </row>
    <row r="19" spans="2:6">
      <c r="B19" s="19"/>
      <c r="C19" s="22"/>
      <c r="D19" s="22"/>
      <c r="E19" s="22"/>
      <c r="F19" s="23"/>
    </row>
    <row r="20" spans="2:6">
      <c r="B20" s="19"/>
      <c r="C20" s="27" t="s">
        <v>31</v>
      </c>
      <c r="D20" s="22"/>
      <c r="E20" s="22"/>
      <c r="F20" s="23"/>
    </row>
    <row r="21" spans="2:6" ht="15.75" thickBot="1">
      <c r="B21" s="19"/>
      <c r="C21" s="28" t="s">
        <v>32</v>
      </c>
      <c r="D21" s="22"/>
      <c r="E21" s="22"/>
      <c r="F21" s="23"/>
    </row>
    <row r="22" spans="2:6" ht="15.75" thickBot="1">
      <c r="B22" s="19"/>
      <c r="C22" s="29" t="s">
        <v>33</v>
      </c>
      <c r="D22" s="30">
        <f>(D10/D9)*SUM(D5:D7)</f>
        <v>9472</v>
      </c>
      <c r="E22" s="22"/>
      <c r="F22" s="23"/>
    </row>
    <row r="23" spans="2:6">
      <c r="B23" s="19"/>
      <c r="C23" s="22"/>
      <c r="D23" s="22"/>
      <c r="E23" s="22"/>
      <c r="F23" s="23"/>
    </row>
    <row r="24" spans="2:6" ht="15.75" thickBot="1">
      <c r="B24" s="31"/>
      <c r="C24" s="32"/>
      <c r="D24" s="32"/>
      <c r="E24" s="32"/>
      <c r="F24" s="33"/>
    </row>
  </sheetData>
  <mergeCells count="3">
    <mergeCell ref="B8:C8"/>
    <mergeCell ref="B14:C14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Дина</cp:lastModifiedBy>
  <cp:lastPrinted>2024-10-01T06:02:19Z</cp:lastPrinted>
  <dcterms:created xsi:type="dcterms:W3CDTF">2023-08-25T06:29:21Z</dcterms:created>
  <dcterms:modified xsi:type="dcterms:W3CDTF">2026-04-28T08:38:56Z</dcterms:modified>
</cp:coreProperties>
</file>