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\\10.110.3.16\public\УПРАВЛЕНИЕ ПО ОСУЩЕСТВЛЕНИЮ ЗАКУПОК\1.Закупки\1. Отдел обеспечения закупок\3. Закупки\Закупки 2026\Запрос котировок\САША МИРОНОВА\ТОПЛИВО ед пост\Топливо повтор\"/>
    </mc:Choice>
  </mc:AlternateContent>
  <xr:revisionPtr revIDLastSave="0" documentId="13_ncr:1_{85988F06-43B2-49E8-A29F-76217D1DAF2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definedNames>
    <definedName name="_xlnm.Print_Area" localSheetId="0">Лист1!$A$1:$V$22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1" l="1"/>
  <c r="R11" i="1"/>
  <c r="N11" i="1"/>
  <c r="U27" i="1"/>
  <c r="L27" i="1"/>
  <c r="V27" i="1" s="1"/>
  <c r="U22" i="1"/>
  <c r="L22" i="1"/>
  <c r="V22" i="1" s="1"/>
  <c r="N10" i="1"/>
  <c r="V11" i="1" l="1"/>
  <c r="S12" i="1"/>
  <c r="S13" i="1"/>
  <c r="S14" i="1"/>
  <c r="R12" i="1"/>
  <c r="R13" i="1"/>
  <c r="R14" i="1"/>
  <c r="S10" i="1"/>
  <c r="R10" i="1"/>
  <c r="N12" i="1"/>
  <c r="N13" i="1"/>
  <c r="N14" i="1"/>
  <c r="V14" i="1" l="1"/>
  <c r="V13" i="1"/>
  <c r="V12" i="1"/>
  <c r="V10" i="1"/>
</calcChain>
</file>

<file path=xl/sharedStrings.xml><?xml version="1.0" encoding="utf-8"?>
<sst xmlns="http://schemas.openxmlformats.org/spreadsheetml/2006/main" count="113" uniqueCount="55">
  <si>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</si>
  <si>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</si>
  <si>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</si>
  <si>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</si>
  <si>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</si>
  <si>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</si>
  <si>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Цена (руб.)</t>
  </si>
  <si>
    <t>1</t>
  </si>
  <si>
    <t>л (дм³)</t>
  </si>
  <si>
    <t>19.20.21.100-00000005</t>
  </si>
  <si>
    <t>Используемый метод определения НМЦК
с обоснованием:</t>
  </si>
  <si>
    <t>Объем потребляемого товара определить невозможно</t>
  </si>
  <si>
    <t>%</t>
  </si>
  <si>
    <t>N – количество месяцев поставки или количество месяцев исполнения контракта</t>
  </si>
  <si>
    <t>Мес.</t>
  </si>
  <si>
    <t>Ккоэффициент отвлечения денежных средств</t>
  </si>
  <si>
    <t>Московская область, руб.</t>
  </si>
  <si>
    <t>г.Москва, руб.</t>
  </si>
  <si>
    <t>ИПЦ пропорционально кол-ву месяцев исполнения контракта</t>
  </si>
  <si>
    <t>Текущая ставка рефинансирования Банка России (К ЦБ)</t>
  </si>
  <si>
    <t>ИПЦпроп = (ИПЦ баз - 100)/12*N/100+1</t>
  </si>
  <si>
    <t>К ОДС =
  ( К ЦБ/100 ) / 12*(N+1) + 1</t>
  </si>
  <si>
    <t>Индекс потребительских цен базовый (ИПЦ) на 2026 год</t>
  </si>
  <si>
    <t>Поставка автомобильного топлива посредством автоматизированного отпуска с использованием программируемых топливных карт на заправочных станциях (АЗС)</t>
  </si>
  <si>
    <t>В соответствии с Техническим заданием (приложение №3 к Извещению об осуществлении закупки)</t>
  </si>
  <si>
    <t>Бензин автомобильный (розничная реализация)</t>
  </si>
  <si>
    <t>Калужская область, руб.</t>
  </si>
  <si>
    <t>Тульская область, руб.</t>
  </si>
  <si>
    <t>Владимироская область, руб.</t>
  </si>
  <si>
    <t>Рязанская область, руб.</t>
  </si>
  <si>
    <t>г. Санкт-Петербург, руб.</t>
  </si>
  <si>
    <t>Ленинградская область, руб.</t>
  </si>
  <si>
    <t>Средняя цена</t>
  </si>
  <si>
    <t>Топливо дизельное
 (розничная реализация)</t>
  </si>
  <si>
    <t>19.20.21.300-00000009</t>
  </si>
  <si>
    <t>Максимальная цена контракта составляет: 600 000 (шестьсот тысяч) рублей 00 копеек</t>
  </si>
  <si>
    <t>Обоснование стартовой цены контракта</t>
  </si>
  <si>
    <t>Стартовая цена за единицу</t>
  </si>
  <si>
    <t>Сезон</t>
  </si>
  <si>
    <t>Зимнее</t>
  </si>
  <si>
    <t>Летнее</t>
  </si>
  <si>
    <t>Межсезонное</t>
  </si>
  <si>
    <t>Ксвд</t>
  </si>
  <si>
    <t xml:space="preserve">Коэффициент перехода на сезонный вид продукции Kсвд </t>
  </si>
  <si>
    <t>Расчет коэффициента перехода на сезонный вид продукции</t>
  </si>
  <si>
    <t xml:space="preserve">Средняя потребительская цена на декабрь 2025 года по региону поставки https://rosstat.gov.ru/storage/mediabank/202_24-12-2025.html </t>
  </si>
  <si>
    <t>Средняя цена, руб.</t>
  </si>
  <si>
    <t>Средняя потребительская цена на июнь 2025 года по региону поставки https://rosstat.gov.ru/storage/mediabank/96_25-06-2025.html</t>
  </si>
  <si>
    <t>Средняя потребительская цена на октябрь 2025 года по региону поставки https://rosstat.gov.ru/storage/mediabank/164_22-10-2025.html</t>
  </si>
  <si>
    <t>Наименование</t>
  </si>
  <si>
    <t>Цена (руб.) = средняя цена*ИПЦпроп*К ОДС*Ксвд</t>
  </si>
  <si>
    <t>19.20.21.100-00000006</t>
  </si>
  <si>
    <t>Начальная (максимальная) цена контракта сформирована в соответствии с Приказом Федеральной антимонопольной службы от 22.11.2024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Порядок). 
В соответствии с п.6 Порядка определена средняя потребительская цена за единицу товара на основании статистических данных, размещенных на сайте Федеральной службы государственной статистики https://rosstat.gov.ru/storage/mediabank/112_22-07-2026.html
Заказчиком принято решение применить коэффициенты стоимости отвлечения денежных средств при предоставлении отсрочки платежа в размере текущей ставки рефинансирования Банка России в соответствии с п.7 Порядка. Расчет коэффициентов стоимости отвлечения денежных средств произведен по формуле: К ОДС =  ( К ЦБ/100 ) / 12*N + 1, 
где: К ОДС – коэффициент отвлечения денежных средств;
К ЦБ – ключевая ставка рефинансирования Банка России на момент расчета, %
N – количество месяцев поставки или количество месяцев исполнения контракта (N+1 - с учетом оплаты).
Коэффициент перехода на сезонный вид продукции  Ксвд расчитывается в случае отсутствия на дату расчета данных о цене дизельного топлива необходимой сезонности (для Межсезонного - соотношение средних потребительских цен на дизельное топливо в октябре 2025 года к средним потребительским ценам на дизельное топливо к  июню 2025 года; для зимнего - соотношение средних потребительских цен на дизельное топлтво  в декабре 2025 года к средним потребительским ценам на дизельное топливо к  июню 2025 года.</t>
  </si>
  <si>
    <t>Средняя потребительская цена на 20 июля 2026 года по региону поставки (https://rosstat.gov.ru/storage/mediabank/112_22-07-2026.htmlml)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</si>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</sst>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name val="Times New Roman"/>
      <family val="1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</font>
    <font>
      <i/>
      <sz val="12"/>
      <color rgb="FF000000"/>
      <name val="Times New Roman"/>
      <family val="1"/>
      <charset val="204"/>
    </font>
    <font>
      <b/>
      <sz val="20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name val="Calibr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2" fillId="0" borderId="0" xfId="0" applyNumberFormat="1" applyFont="1"/>
    <xf numFmtId="2" fontId="2" fillId="0" borderId="5" xfId="0" applyNumberFormat="1" applyFont="1" applyBorder="1"/>
    <xf numFmtId="2" fontId="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tabSelected="1" topLeftCell="A16" zoomScale="50" zoomScaleNormal="50" workbookViewId="0">
      <selection activeCell="W18" sqref="W18"/>
    </sheetView>
  </sheetViews>
  <sheetFormatPr defaultColWidth="9" defaultRowHeight="15.6" x14ac:dyDescent="0.3"/>
  <cols>
    <col min="1" max="1" width="7.88671875" style="3" customWidth="1"/>
    <col min="2" max="2" width="20.88671875" style="3" customWidth="1"/>
    <col min="3" max="3" width="21.5546875" style="3" customWidth="1"/>
    <col min="4" max="4" width="21.21875" style="3" customWidth="1"/>
    <col min="5" max="5" width="13.44140625" style="3" customWidth="1"/>
    <col min="6" max="6" width="13.44140625" style="6" customWidth="1"/>
    <col min="7" max="7" width="14.109375" style="6" customWidth="1"/>
    <col min="8" max="8" width="14" style="6" customWidth="1"/>
    <col min="9" max="9" width="15.33203125" style="6" customWidth="1"/>
    <col min="10" max="10" width="13.109375" style="6" customWidth="1"/>
    <col min="11" max="11" width="13.33203125" style="6" customWidth="1"/>
    <col min="12" max="12" width="14" style="6" customWidth="1"/>
    <col min="13" max="13" width="14.44140625" style="6" customWidth="1"/>
    <col min="14" max="14" width="15.88671875" style="6" customWidth="1"/>
    <col min="15" max="15" width="17.88671875" style="6" customWidth="1"/>
    <col min="16" max="16" width="17.77734375" style="6" customWidth="1"/>
    <col min="17" max="17" width="16.44140625" style="6" customWidth="1"/>
    <col min="18" max="18" width="18.6640625" style="6" customWidth="1"/>
    <col min="19" max="19" width="18.44140625" style="6" customWidth="1"/>
    <col min="20" max="20" width="16.21875" style="6" customWidth="1"/>
    <col min="21" max="21" width="16" style="6" customWidth="1"/>
    <col min="22" max="22" width="20.109375" style="6" customWidth="1"/>
    <col min="23" max="23" width="18.44140625" style="3" customWidth="1"/>
    <col min="24" max="1017" width="9.109375" style="3" customWidth="1"/>
    <col min="1018" max="16384" width="9" style="3"/>
  </cols>
  <sheetData>
    <row r="1" spans="1:24" ht="48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6"/>
      <c r="S1" s="36"/>
      <c r="T1" s="36"/>
      <c r="U1" s="36"/>
      <c r="V1" s="36"/>
    </row>
    <row r="2" spans="1:24" ht="15" customHeight="1" x14ac:dyDescent="0.3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41.1" customHeight="1" x14ac:dyDescent="0.3">
      <c r="A3" s="44" t="s">
        <v>36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4" ht="30.6" customHeight="1" x14ac:dyDescent="0.3">
      <c r="A4" s="45" t="s">
        <v>23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4" x14ac:dyDescent="0.3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  <c r="T5" s="4"/>
      <c r="U5" s="4"/>
      <c r="V5" s="4"/>
    </row>
    <row r="6" spans="1:24" ht="39" customHeight="1" x14ac:dyDescent="0.3">
      <c r="A6" s="46" t="s">
        <v>1</v>
      </c>
      <c r="B6" s="46"/>
      <c r="C6" s="47" t="s">
        <v>24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4" ht="199.8" customHeight="1" x14ac:dyDescent="0.3">
      <c r="A7" s="46" t="s">
        <v>10</v>
      </c>
      <c r="B7" s="46"/>
      <c r="C7" s="50" t="s">
        <v>52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</row>
    <row r="8" spans="1:24" ht="123" customHeight="1" x14ac:dyDescent="0.3">
      <c r="A8" s="26" t="s">
        <v>2</v>
      </c>
      <c r="B8" s="26" t="s">
        <v>3</v>
      </c>
      <c r="C8" s="26"/>
      <c r="D8" s="40" t="s">
        <v>4</v>
      </c>
      <c r="E8" s="26" t="s">
        <v>5</v>
      </c>
      <c r="F8" s="41" t="s">
        <v>53</v>
      </c>
      <c r="G8" s="42"/>
      <c r="H8" s="42"/>
      <c r="I8" s="42"/>
      <c r="J8" s="42"/>
      <c r="K8" s="42"/>
      <c r="L8" s="42"/>
      <c r="M8" s="43"/>
      <c r="N8" s="10" t="s">
        <v>32</v>
      </c>
      <c r="O8" s="11" t="s">
        <v>19</v>
      </c>
      <c r="P8" s="11" t="s">
        <v>13</v>
      </c>
      <c r="Q8" s="11" t="s">
        <v>22</v>
      </c>
      <c r="R8" s="11" t="s">
        <v>18</v>
      </c>
      <c r="S8" s="12" t="s">
        <v>15</v>
      </c>
      <c r="T8" s="48" t="s">
        <v>43</v>
      </c>
      <c r="U8" s="49"/>
      <c r="V8" s="12" t="s">
        <v>37</v>
      </c>
    </row>
    <row r="9" spans="1:24" ht="137.4" customHeight="1" x14ac:dyDescent="0.3">
      <c r="A9" s="26"/>
      <c r="B9" s="26"/>
      <c r="C9" s="26"/>
      <c r="D9" s="40"/>
      <c r="E9" s="26"/>
      <c r="F9" s="11" t="s">
        <v>16</v>
      </c>
      <c r="G9" s="11" t="s">
        <v>17</v>
      </c>
      <c r="H9" s="11" t="s">
        <v>26</v>
      </c>
      <c r="I9" s="11" t="s">
        <v>27</v>
      </c>
      <c r="J9" s="11" t="s">
        <v>28</v>
      </c>
      <c r="K9" s="11" t="s">
        <v>29</v>
      </c>
      <c r="L9" s="11" t="s">
        <v>30</v>
      </c>
      <c r="M9" s="11" t="s">
        <v>31</v>
      </c>
      <c r="N9" s="11" t="s">
        <v>6</v>
      </c>
      <c r="O9" s="11" t="s">
        <v>12</v>
      </c>
      <c r="P9" s="11" t="s">
        <v>14</v>
      </c>
      <c r="Q9" s="11" t="s">
        <v>12</v>
      </c>
      <c r="R9" s="11" t="s">
        <v>20</v>
      </c>
      <c r="S9" s="13" t="s">
        <v>21</v>
      </c>
      <c r="T9" s="13" t="s">
        <v>38</v>
      </c>
      <c r="U9" s="13" t="s">
        <v>42</v>
      </c>
      <c r="V9" s="11" t="s">
        <v>50</v>
      </c>
    </row>
    <row r="10" spans="1:24" ht="34.799999999999997" customHeight="1" x14ac:dyDescent="0.3">
      <c r="A10" s="7" t="s">
        <v>7</v>
      </c>
      <c r="B10" s="26" t="s">
        <v>25</v>
      </c>
      <c r="C10" s="26"/>
      <c r="D10" s="9" t="s">
        <v>9</v>
      </c>
      <c r="E10" s="7" t="s">
        <v>8</v>
      </c>
      <c r="F10" s="8">
        <v>76.48</v>
      </c>
      <c r="G10" s="8">
        <v>74.239999999999995</v>
      </c>
      <c r="H10" s="8">
        <v>76.349999999999994</v>
      </c>
      <c r="I10" s="8">
        <v>88.93</v>
      </c>
      <c r="J10" s="8">
        <v>86.46</v>
      </c>
      <c r="K10" s="8">
        <v>82.14</v>
      </c>
      <c r="L10" s="8">
        <v>71.099999999999994</v>
      </c>
      <c r="M10" s="8">
        <v>76.34</v>
      </c>
      <c r="N10" s="11">
        <f>ROUND(AVERAGE(F10:M10),2)</f>
        <v>79.010000000000005</v>
      </c>
      <c r="O10" s="11">
        <v>14</v>
      </c>
      <c r="P10" s="13" t="s">
        <v>54</v>
      </c>
      <c r="Q10" s="11">
        <v>104</v>
      </c>
      <c r="R10" s="11">
        <f>(Q10-100)/12*P10/100+1</f>
        <v>1.0166666666666666</v>
      </c>
      <c r="S10" s="11">
        <f>(O10/100)/12*(P10+1)+1</f>
        <v>1.07</v>
      </c>
      <c r="T10" s="11"/>
      <c r="U10" s="11"/>
      <c r="V10" s="14">
        <f>ROUND((N10*S10*R10),2)</f>
        <v>85.95</v>
      </c>
      <c r="W10" s="6"/>
      <c r="X10" s="6"/>
    </row>
    <row r="11" spans="1:24" ht="34.799999999999997" customHeight="1" x14ac:dyDescent="0.3">
      <c r="A11" s="7">
        <v>2</v>
      </c>
      <c r="B11" s="26" t="s">
        <v>25</v>
      </c>
      <c r="C11" s="26"/>
      <c r="D11" s="9" t="s">
        <v>51</v>
      </c>
      <c r="E11" s="7" t="s">
        <v>8</v>
      </c>
      <c r="F11" s="8">
        <v>70.36</v>
      </c>
      <c r="G11" s="8">
        <v>67.22</v>
      </c>
      <c r="H11" s="8">
        <v>74.19</v>
      </c>
      <c r="I11" s="8">
        <v>81.08</v>
      </c>
      <c r="J11" s="8">
        <v>81.05</v>
      </c>
      <c r="K11" s="8">
        <v>77.709999999999994</v>
      </c>
      <c r="L11" s="8">
        <v>65.48</v>
      </c>
      <c r="M11" s="8">
        <v>69.400000000000006</v>
      </c>
      <c r="N11" s="11">
        <f>ROUND(AVERAGE(F11:M11),2)</f>
        <v>73.31</v>
      </c>
      <c r="O11" s="11">
        <v>14</v>
      </c>
      <c r="P11" s="13" t="s">
        <v>54</v>
      </c>
      <c r="Q11" s="11">
        <v>104</v>
      </c>
      <c r="R11" s="11">
        <f>(Q11-100)/12*P11/100+1</f>
        <v>1.0166666666666666</v>
      </c>
      <c r="S11" s="11">
        <f>(O11/100)/12*(P11+1)+1</f>
        <v>1.07</v>
      </c>
      <c r="T11" s="11"/>
      <c r="U11" s="11"/>
      <c r="V11" s="14">
        <f>ROUND((N11*S11*R11),2)</f>
        <v>79.75</v>
      </c>
      <c r="W11" s="6"/>
      <c r="X11" s="6"/>
    </row>
    <row r="12" spans="1:24" ht="36" customHeight="1" x14ac:dyDescent="0.3">
      <c r="A12" s="7">
        <v>2</v>
      </c>
      <c r="B12" s="23" t="s">
        <v>33</v>
      </c>
      <c r="C12" s="25"/>
      <c r="D12" s="9" t="s">
        <v>34</v>
      </c>
      <c r="E12" s="7" t="s">
        <v>8</v>
      </c>
      <c r="F12" s="8">
        <v>84.3</v>
      </c>
      <c r="G12" s="8">
        <v>81.41</v>
      </c>
      <c r="H12" s="8">
        <v>84.55</v>
      </c>
      <c r="I12" s="8">
        <v>94.05</v>
      </c>
      <c r="J12" s="8">
        <v>89.67</v>
      </c>
      <c r="K12" s="8">
        <v>86.75</v>
      </c>
      <c r="L12" s="8">
        <v>80.790000000000006</v>
      </c>
      <c r="M12" s="8">
        <v>83.62</v>
      </c>
      <c r="N12" s="11">
        <f t="shared" ref="N12:N14" si="0">ROUND(AVERAGE(F12:M12),2)</f>
        <v>85.64</v>
      </c>
      <c r="O12" s="11">
        <v>14</v>
      </c>
      <c r="P12" s="13" t="s">
        <v>54</v>
      </c>
      <c r="Q12" s="11">
        <v>104</v>
      </c>
      <c r="R12" s="11">
        <f t="shared" ref="R12:R14" si="1">(Q12-100)/12*P12/100+1</f>
        <v>1.0166666666666666</v>
      </c>
      <c r="S12" s="11">
        <f t="shared" ref="S12:S14" si="2">(O12/100)/12*(P12+1)+1</f>
        <v>1.07</v>
      </c>
      <c r="T12" s="16" t="s">
        <v>40</v>
      </c>
      <c r="U12" s="11"/>
      <c r="V12" s="14">
        <f>ROUND((N12*S12*R12),2)</f>
        <v>93.16</v>
      </c>
      <c r="W12" s="6"/>
      <c r="X12" s="6"/>
    </row>
    <row r="13" spans="1:24" ht="34.799999999999997" customHeight="1" x14ac:dyDescent="0.3">
      <c r="A13" s="7">
        <v>3</v>
      </c>
      <c r="B13" s="23" t="s">
        <v>33</v>
      </c>
      <c r="C13" s="25"/>
      <c r="D13" s="9" t="s">
        <v>34</v>
      </c>
      <c r="E13" s="7" t="s">
        <v>8</v>
      </c>
      <c r="F13" s="8">
        <v>84.3</v>
      </c>
      <c r="G13" s="8">
        <v>81.41</v>
      </c>
      <c r="H13" s="8">
        <v>84.55</v>
      </c>
      <c r="I13" s="8">
        <v>94.05</v>
      </c>
      <c r="J13" s="8">
        <v>89.67</v>
      </c>
      <c r="K13" s="8">
        <v>86.75</v>
      </c>
      <c r="L13" s="8">
        <v>80.790000000000006</v>
      </c>
      <c r="M13" s="8">
        <v>83.62</v>
      </c>
      <c r="N13" s="11">
        <f t="shared" si="0"/>
        <v>85.64</v>
      </c>
      <c r="O13" s="11">
        <v>14</v>
      </c>
      <c r="P13" s="13" t="s">
        <v>54</v>
      </c>
      <c r="Q13" s="11">
        <v>104</v>
      </c>
      <c r="R13" s="11">
        <f t="shared" si="1"/>
        <v>1.0166666666666666</v>
      </c>
      <c r="S13" s="11">
        <f t="shared" si="2"/>
        <v>1.07</v>
      </c>
      <c r="T13" s="16" t="s">
        <v>39</v>
      </c>
      <c r="U13" s="11">
        <v>1.06</v>
      </c>
      <c r="V13" s="14">
        <f>ROUND((N13*S13*R13*U13),2)</f>
        <v>98.75</v>
      </c>
      <c r="W13" s="6"/>
      <c r="X13" s="6"/>
    </row>
    <row r="14" spans="1:24" ht="33" customHeight="1" x14ac:dyDescent="0.3">
      <c r="A14" s="7">
        <v>4</v>
      </c>
      <c r="B14" s="23" t="s">
        <v>33</v>
      </c>
      <c r="C14" s="25"/>
      <c r="D14" s="9" t="s">
        <v>34</v>
      </c>
      <c r="E14" s="7" t="s">
        <v>8</v>
      </c>
      <c r="F14" s="8">
        <v>84.3</v>
      </c>
      <c r="G14" s="8">
        <v>81.41</v>
      </c>
      <c r="H14" s="8">
        <v>84.55</v>
      </c>
      <c r="I14" s="8">
        <v>94.05</v>
      </c>
      <c r="J14" s="8">
        <v>89.67</v>
      </c>
      <c r="K14" s="8">
        <v>86.75</v>
      </c>
      <c r="L14" s="8">
        <v>80.790000000000006</v>
      </c>
      <c r="M14" s="8">
        <v>83.62</v>
      </c>
      <c r="N14" s="11">
        <f t="shared" si="0"/>
        <v>85.64</v>
      </c>
      <c r="O14" s="11">
        <v>14</v>
      </c>
      <c r="P14" s="13" t="s">
        <v>54</v>
      </c>
      <c r="Q14" s="11">
        <v>104</v>
      </c>
      <c r="R14" s="11">
        <f t="shared" si="1"/>
        <v>1.0166666666666666</v>
      </c>
      <c r="S14" s="11">
        <f t="shared" si="2"/>
        <v>1.07</v>
      </c>
      <c r="T14" s="16" t="s">
        <v>41</v>
      </c>
      <c r="U14" s="11">
        <v>1.04</v>
      </c>
      <c r="V14" s="14">
        <f>ROUND((N14*S14*R14*U14),2)</f>
        <v>96.89</v>
      </c>
      <c r="W14" s="6"/>
      <c r="X14" s="6"/>
    </row>
    <row r="15" spans="1:24" ht="35.4" customHeight="1" x14ac:dyDescent="0.3">
      <c r="A15" s="37" t="s">
        <v>11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</row>
    <row r="16" spans="1:24" ht="41.4" customHeight="1" x14ac:dyDescent="0.3">
      <c r="A16" s="37" t="s">
        <v>35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</row>
    <row r="17" spans="1:22" x14ac:dyDescent="0.3">
      <c r="A17" s="38" t="s">
        <v>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</row>
    <row r="18" spans="1:22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2" x14ac:dyDescent="0.3">
      <c r="A19" s="35" t="s">
        <v>44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spans="1:22" ht="40.799999999999997" customHeight="1" x14ac:dyDescent="0.3">
      <c r="A20" s="29" t="s">
        <v>49</v>
      </c>
      <c r="B20" s="30"/>
      <c r="C20" s="31"/>
      <c r="D20" s="23" t="s">
        <v>45</v>
      </c>
      <c r="E20" s="24"/>
      <c r="F20" s="24"/>
      <c r="G20" s="24"/>
      <c r="H20" s="24"/>
      <c r="I20" s="24"/>
      <c r="J20" s="24"/>
      <c r="K20" s="24"/>
      <c r="L20" s="25"/>
      <c r="M20" s="26" t="s">
        <v>47</v>
      </c>
      <c r="N20" s="26"/>
      <c r="O20" s="26"/>
      <c r="P20" s="26"/>
      <c r="Q20" s="26"/>
      <c r="R20" s="26"/>
      <c r="S20" s="26"/>
      <c r="T20" s="26"/>
      <c r="U20" s="26"/>
      <c r="V20" s="27" t="s">
        <v>43</v>
      </c>
    </row>
    <row r="21" spans="1:22" ht="56.4" customHeight="1" x14ac:dyDescent="0.3">
      <c r="A21" s="32"/>
      <c r="B21" s="33"/>
      <c r="C21" s="34"/>
      <c r="D21" s="16" t="s">
        <v>16</v>
      </c>
      <c r="E21" s="16" t="s">
        <v>17</v>
      </c>
      <c r="F21" s="16" t="s">
        <v>26</v>
      </c>
      <c r="G21" s="16" t="s">
        <v>27</v>
      </c>
      <c r="H21" s="16" t="s">
        <v>28</v>
      </c>
      <c r="I21" s="16" t="s">
        <v>29</v>
      </c>
      <c r="J21" s="16" t="s">
        <v>30</v>
      </c>
      <c r="K21" s="16" t="s">
        <v>31</v>
      </c>
      <c r="L21" s="15" t="s">
        <v>46</v>
      </c>
      <c r="M21" s="16" t="s">
        <v>16</v>
      </c>
      <c r="N21" s="16" t="s">
        <v>17</v>
      </c>
      <c r="O21" s="16" t="s">
        <v>26</v>
      </c>
      <c r="P21" s="16" t="s">
        <v>27</v>
      </c>
      <c r="Q21" s="16" t="s">
        <v>28</v>
      </c>
      <c r="R21" s="16" t="s">
        <v>29</v>
      </c>
      <c r="S21" s="16" t="s">
        <v>30</v>
      </c>
      <c r="T21" s="16" t="s">
        <v>31</v>
      </c>
      <c r="U21" s="15" t="s">
        <v>46</v>
      </c>
      <c r="V21" s="28"/>
    </row>
    <row r="22" spans="1:22" ht="46.8" x14ac:dyDescent="0.3">
      <c r="A22" s="17">
        <v>1</v>
      </c>
      <c r="B22" s="18" t="s">
        <v>33</v>
      </c>
      <c r="C22" s="19" t="s">
        <v>39</v>
      </c>
      <c r="D22" s="21">
        <v>73.95</v>
      </c>
      <c r="E22" s="21">
        <v>74.98</v>
      </c>
      <c r="F22" s="22">
        <v>70.45</v>
      </c>
      <c r="G22" s="22">
        <v>71.989999999999995</v>
      </c>
      <c r="H22" s="22">
        <v>73.010000000000005</v>
      </c>
      <c r="I22" s="22">
        <v>71.790000000000006</v>
      </c>
      <c r="J22" s="22">
        <v>75.83</v>
      </c>
      <c r="K22" s="22">
        <v>74.61</v>
      </c>
      <c r="L22" s="20">
        <f>ROUND(AVERAGE(D22:K22),2)</f>
        <v>73.33</v>
      </c>
      <c r="M22" s="22">
        <v>70.010000000000005</v>
      </c>
      <c r="N22" s="22">
        <v>70.819999999999993</v>
      </c>
      <c r="O22" s="22">
        <v>66.069999999999993</v>
      </c>
      <c r="P22" s="22">
        <v>67.930000000000007</v>
      </c>
      <c r="Q22" s="22">
        <v>68.44</v>
      </c>
      <c r="R22" s="22">
        <v>67.28</v>
      </c>
      <c r="S22" s="22">
        <v>71.53</v>
      </c>
      <c r="T22" s="22">
        <v>70.69</v>
      </c>
      <c r="U22" s="20">
        <f>ROUND(AVERAGE(M22:T22),2)</f>
        <v>69.099999999999994</v>
      </c>
      <c r="V22" s="20">
        <f>L22/U22</f>
        <v>1.0612156295224313</v>
      </c>
    </row>
    <row r="25" spans="1:22" ht="40.799999999999997" customHeight="1" x14ac:dyDescent="0.3">
      <c r="A25" s="29" t="s">
        <v>49</v>
      </c>
      <c r="B25" s="30"/>
      <c r="C25" s="31"/>
      <c r="D25" s="23" t="s">
        <v>48</v>
      </c>
      <c r="E25" s="24"/>
      <c r="F25" s="24"/>
      <c r="G25" s="24"/>
      <c r="H25" s="24"/>
      <c r="I25" s="24"/>
      <c r="J25" s="24"/>
      <c r="K25" s="24"/>
      <c r="L25" s="25"/>
      <c r="M25" s="26" t="s">
        <v>47</v>
      </c>
      <c r="N25" s="26"/>
      <c r="O25" s="26"/>
      <c r="P25" s="26"/>
      <c r="Q25" s="26"/>
      <c r="R25" s="26"/>
      <c r="S25" s="26"/>
      <c r="T25" s="26"/>
      <c r="U25" s="26"/>
      <c r="V25" s="27" t="s">
        <v>43</v>
      </c>
    </row>
    <row r="26" spans="1:22" ht="46.8" x14ac:dyDescent="0.3">
      <c r="A26" s="32"/>
      <c r="B26" s="33"/>
      <c r="C26" s="34"/>
      <c r="D26" s="16" t="s">
        <v>16</v>
      </c>
      <c r="E26" s="16" t="s">
        <v>17</v>
      </c>
      <c r="F26" s="16" t="s">
        <v>26</v>
      </c>
      <c r="G26" s="16" t="s">
        <v>27</v>
      </c>
      <c r="H26" s="16" t="s">
        <v>28</v>
      </c>
      <c r="I26" s="16" t="s">
        <v>29</v>
      </c>
      <c r="J26" s="16" t="s">
        <v>30</v>
      </c>
      <c r="K26" s="16" t="s">
        <v>31</v>
      </c>
      <c r="L26" s="15" t="s">
        <v>46</v>
      </c>
      <c r="M26" s="16" t="s">
        <v>16</v>
      </c>
      <c r="N26" s="16" t="s">
        <v>17</v>
      </c>
      <c r="O26" s="16" t="s">
        <v>26</v>
      </c>
      <c r="P26" s="16" t="s">
        <v>27</v>
      </c>
      <c r="Q26" s="16" t="s">
        <v>28</v>
      </c>
      <c r="R26" s="16" t="s">
        <v>29</v>
      </c>
      <c r="S26" s="16" t="s">
        <v>30</v>
      </c>
      <c r="T26" s="16" t="s">
        <v>31</v>
      </c>
      <c r="U26" s="15" t="s">
        <v>46</v>
      </c>
      <c r="V26" s="28"/>
    </row>
    <row r="27" spans="1:22" ht="61.2" customHeight="1" x14ac:dyDescent="0.3">
      <c r="A27" s="17">
        <v>1</v>
      </c>
      <c r="B27" s="18" t="s">
        <v>33</v>
      </c>
      <c r="C27" s="19" t="s">
        <v>41</v>
      </c>
      <c r="D27" s="21">
        <v>72.680000000000007</v>
      </c>
      <c r="E27" s="21">
        <v>72.849999999999994</v>
      </c>
      <c r="F27" s="22">
        <v>71.459999999999994</v>
      </c>
      <c r="G27" s="22">
        <v>70.97</v>
      </c>
      <c r="H27" s="22">
        <v>72.56</v>
      </c>
      <c r="I27" s="22">
        <v>69.84</v>
      </c>
      <c r="J27" s="22">
        <v>73.22</v>
      </c>
      <c r="K27" s="22">
        <v>72.63</v>
      </c>
      <c r="L27" s="20">
        <f>ROUND(AVERAGE(D27:K27),2)</f>
        <v>72.03</v>
      </c>
      <c r="M27" s="22">
        <v>70.010000000000005</v>
      </c>
      <c r="N27" s="22">
        <v>70.819999999999993</v>
      </c>
      <c r="O27" s="22">
        <v>66.069999999999993</v>
      </c>
      <c r="P27" s="22">
        <v>67.930000000000007</v>
      </c>
      <c r="Q27" s="22">
        <v>68.44</v>
      </c>
      <c r="R27" s="22">
        <v>67.28</v>
      </c>
      <c r="S27" s="22">
        <v>71.53</v>
      </c>
      <c r="T27" s="22">
        <v>70.69</v>
      </c>
      <c r="U27" s="20">
        <f>ROUND(AVERAGE(M27:T27),2)</f>
        <v>69.099999999999994</v>
      </c>
      <c r="V27" s="20">
        <f>L27/U27</f>
        <v>1.0424023154848048</v>
      </c>
    </row>
  </sheetData>
  <mergeCells count="31">
    <mergeCell ref="A4:V4"/>
    <mergeCell ref="B12:C12"/>
    <mergeCell ref="B13:C13"/>
    <mergeCell ref="B14:C14"/>
    <mergeCell ref="B11:C11"/>
    <mergeCell ref="A6:B6"/>
    <mergeCell ref="C6:V6"/>
    <mergeCell ref="A7:B7"/>
    <mergeCell ref="T8:U8"/>
    <mergeCell ref="C7:V7"/>
    <mergeCell ref="A19:V19"/>
    <mergeCell ref="D20:L20"/>
    <mergeCell ref="M20:U20"/>
    <mergeCell ref="V20:V21"/>
    <mergeCell ref="R1:V1"/>
    <mergeCell ref="A16:V16"/>
    <mergeCell ref="A17:V17"/>
    <mergeCell ref="A18:V18"/>
    <mergeCell ref="A15:V15"/>
    <mergeCell ref="A8:A9"/>
    <mergeCell ref="D8:D9"/>
    <mergeCell ref="B8:C9"/>
    <mergeCell ref="B10:C10"/>
    <mergeCell ref="E8:E9"/>
    <mergeCell ref="F8:M8"/>
    <mergeCell ref="A3:V3"/>
    <mergeCell ref="D25:L25"/>
    <mergeCell ref="M25:U25"/>
    <mergeCell ref="V25:V26"/>
    <mergeCell ref="A20:C21"/>
    <mergeCell ref="A25:C26"/>
  </mergeCells>
  <phoneticPr fontId="12" type="noConversion"/>
  <pageMargins left="0.24027777777777801" right="0.24027777777777801" top="0.05" bottom="0.209722222222222" header="0.51180555555555496" footer="0.51180555555555496"/>
  <pageSetup paperSize="9" scale="48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Миронова Александра Игоревна</cp:lastModifiedBy>
  <cp:lastPrinted>2014-05-23T17:45:00Z</cp:lastPrinted>
  <dcterms:created xsi:type="dcterms:W3CDTF">2014-01-17T11:35:00Z</dcterms:created>
  <dcterms:modified xsi:type="dcterms:W3CDTF">2026-07-29T09:24:02Z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