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Приемная\лукин в.в\ЗАКУПКИ\2026\223-ФЗ\Березка\Стол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 2, 1)&amp;"00"</definedName>
    <definedName name="n0x">IF(n_3=1, n_2, n_3&amp;n_1)</definedName>
    <definedName name="n1x">IF(n_3=1, n_2, n_3&amp;n_5)</definedName>
    <definedName name="мил">{0,"овz";1,"z";2,"аz";5,"овz"}</definedName>
    <definedName name="_xlnm.Print_Area" localSheetId="0">Лист1!$A$1:$O$27</definedName>
    <definedName name="тыс">{0,"тысячz";1,"тысячаz";2,"тысячиz";5,"тысячz"}</definedName>
  </definedNames>
  <calcPr calcId="162913"/>
</workbook>
</file>

<file path=xl/calcChain.xml><?xml version="1.0" encoding="utf-8"?>
<calcChain xmlns="http://schemas.openxmlformats.org/spreadsheetml/2006/main">
  <c r="N20" i="1" l="1"/>
  <c r="L20" i="1"/>
  <c r="O20" i="1" s="1"/>
  <c r="C5" i="1" l="1"/>
  <c r="O21" i="1" l="1"/>
  <c r="O22" i="1" s="1"/>
  <c r="D23" i="1" s="1"/>
  <c r="F23" i="1" l="1"/>
</calcChain>
</file>

<file path=xl/sharedStrings.xml><?xml version="1.0" encoding="utf-8"?>
<sst xmlns="http://schemas.openxmlformats.org/spreadsheetml/2006/main" count="38" uniqueCount="34">
  <si>
    <t xml:space="preserve">ОБОСНОВАНИЕ 
начальной (максимальной) цены Контракта (Договора) к закупке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</t>
  </si>
  <si>
    <t>город Москва</t>
  </si>
  <si>
    <t>Основные характеристики объекта закупки</t>
  </si>
  <si>
    <t xml:space="preserve">Используемый метод определения НМЦК(Д) </t>
  </si>
  <si>
    <t xml:space="preserve">Метод сопоставимых рыночных цен (анализа рынка) в соответствии с ч.6 ст.22 Федерального закона № 44-ФЗ. </t>
  </si>
  <si>
    <t xml:space="preserve">Нормативный метод в соответствии с ч.7 ст.22 Федерального закона № 44-ФЗ. </t>
  </si>
  <si>
    <t xml:space="preserve">Тарифный метод в соответствии с ч.8 ст.22 Федерального закона № 44-ФЗ. </t>
  </si>
  <si>
    <t xml:space="preserve">Проектно-сметный метод в соответствии с ч.9 ст.22 Федерального закона № 44-ФЗ. </t>
  </si>
  <si>
    <t>Обоснование НМЦК (Д)</t>
  </si>
  <si>
    <t>Расчет НМЦК(Д) произведен на основании «Методических рекомендаций по применению методов определения начальной (максимальной цены контракта (договора), цены контракта, заключаемого с единственным поставщиком», утвержденных Приказом Минэкономразвития России от 02.10.2013 г. № 567 (далее – Рекомендации)</t>
  </si>
  <si>
    <t>Расчет НМЦК(Д)</t>
  </si>
  <si>
    <r>
      <t xml:space="preserve">1. При расчете НМЦК(Д) использованы цены на поставку идентичных товаров, которые сведены в Таблицу: 
 Оснований для корректировки по п. 3.16 Рекомендаций нет. Оснований для корректировки по п. 3.17 Рекомендаций нет.
2. В целях определения однородности совокупности значений выявленных цен, используемых в расчете, в соответствии с п.3.20 Рекомендаций  Заказчиком определен коэффициент вариации
Учитывая, коэффициент вариации, полученный в результате расчета не превышает 25%, совокупность значений выявленных цен, используемых при расчете считается однородной (п.3.20.2 Рекомендаций).
</t>
    </r>
    <r>
      <rPr>
        <u/>
        <sz val="8"/>
        <color theme="1"/>
        <rFont val="Times New Roman"/>
      </rPr>
      <t>Цены товара, используемые в расчете, приведены в Таблице, с учетом НДС.</t>
    </r>
    <r>
      <rPr>
        <sz val="8"/>
        <color theme="1"/>
        <rFont val="Times New Roman"/>
      </rPr>
      <t xml:space="preserve"> 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</si>
  <si>
    <t xml:space="preserve">3. Начальная (максимальная) цена контракта (договора):
</t>
  </si>
  <si>
    <t>в соответствии с требованиями Рекомендаций, определяется следующим образом:
В целях эффективного расходования бюджетных средств, для расчета начальной (максимальной) цены контракта (договора) Заказчиком за цену единицы товара принято предложение с медианным значением цены контракта (договора).
4. Начальная (максимальная) цена контракта (договора) с учетом п.3 Обоснования определяется как сумма всех начальных максимальных цен позиций (Таблица), определенных по формуле:
НМЦпоз = Цед. * V, где:
Цед.. – цена, принятая за единицу  товара (Таблица);
V - количество закупаемого товара (Таблица)</t>
  </si>
  <si>
    <t>Дата подготовки обоснования НМЦК</t>
  </si>
  <si>
    <t>Таблица расчета НМЦК (Д)</t>
  </si>
  <si>
    <t>Наименование товара</t>
  </si>
  <si>
    <t>Характеристика</t>
  </si>
  <si>
    <t>Ед. изм.</t>
  </si>
  <si>
    <t xml:space="preserve">Кол-во </t>
  </si>
  <si>
    <t>Цена за единицу ТРУ, руб.</t>
  </si>
  <si>
    <t>Средняя цена ед. руб.</t>
  </si>
  <si>
    <t>Кол-во Поставщиков</t>
  </si>
  <si>
    <t xml:space="preserve">Коэф-т вариации, %
</t>
  </si>
  <si>
    <t>НМЦК(Д) по позиции, руб.</t>
  </si>
  <si>
    <t>в соответствии с ТЗ</t>
  </si>
  <si>
    <t>шт</t>
  </si>
  <si>
    <t>ИТОГО по расчету, руб.</t>
  </si>
  <si>
    <t>С учетом лимита финансирования начальная (максимальная) цена контракта (договора) принимается равной, руб:</t>
  </si>
  <si>
    <t>Начальная (максимальная) цена контракта (договора) :</t>
  </si>
  <si>
    <t>Общедоступная информация</t>
  </si>
  <si>
    <t>Поставка мебели для нужд театра</t>
  </si>
  <si>
    <t>28,08,2026</t>
  </si>
  <si>
    <t>Стол туристический складной, пластиковая столешница. металлический каркас, цвет белый 180х70х74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</si>
</sst>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C19]dd\ mmmm\ yyyy\ &quot;г&quot;\.;@"/>
  </numFmts>
  <fonts count="22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rgb="FF000000"/>
      <name val="Times New Roman"/>
    </font>
    <font>
      <b/>
      <u/>
      <sz val="14"/>
      <color theme="1"/>
      <name val="Times New Roman"/>
    </font>
    <font>
      <b/>
      <sz val="12"/>
      <color theme="1"/>
      <name val="Times New Roman"/>
    </font>
    <font>
      <sz val="8"/>
      <color theme="1"/>
      <name val="Calibri"/>
      <scheme val="minor"/>
    </font>
    <font>
      <b/>
      <sz val="8"/>
      <color theme="1"/>
      <name val="Times New Roman"/>
    </font>
    <font>
      <sz val="8"/>
      <color theme="1"/>
      <name val="Times New Roman"/>
    </font>
    <font>
      <b/>
      <i/>
      <sz val="8"/>
      <color theme="1"/>
      <name val="Times New Roman"/>
    </font>
    <font>
      <b/>
      <i/>
      <sz val="10"/>
      <color theme="1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sz val="10"/>
      <name val="Times New Roman"/>
    </font>
    <font>
      <sz val="8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color rgb="FF000000"/>
      <name val="Times New Roman"/>
    </font>
    <font>
      <u/>
      <sz val="8"/>
      <color theme="1"/>
      <name val="Times New Roman"/>
    </font>
    <font>
      <sz val="11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NumberFormat="1" applyFont="1"/>
    <xf numFmtId="0" fontId="1" fillId="0" borderId="8" xfId="0" applyNumberFormat="1" applyFont="1" applyBorder="1"/>
    <xf numFmtId="0" fontId="5" fillId="0" borderId="0" xfId="0" applyNumberFormat="1" applyFont="1"/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" fontId="12" fillId="0" borderId="24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5" fillId="2" borderId="9" xfId="0" applyNumberFormat="1" applyFont="1" applyFill="1" applyBorder="1" applyAlignment="1">
      <alignment horizontal="right" vertical="center" wrapText="1"/>
    </xf>
    <xf numFmtId="10" fontId="15" fillId="2" borderId="9" xfId="0" applyNumberFormat="1" applyFont="1" applyFill="1" applyBorder="1" applyAlignment="1">
      <alignment horizontal="right" vertical="center" wrapText="1"/>
    </xf>
    <xf numFmtId="4" fontId="17" fillId="2" borderId="39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Alignment="1">
      <alignment vertical="center"/>
    </xf>
    <xf numFmtId="4" fontId="4" fillId="0" borderId="39" xfId="0" applyNumberFormat="1" applyFont="1" applyBorder="1" applyAlignment="1">
      <alignment vertical="center" wrapText="1"/>
    </xf>
    <xf numFmtId="0" fontId="10" fillId="2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9" fillId="0" borderId="42" xfId="0" applyNumberFormat="1" applyFont="1" applyBorder="1" applyAlignment="1">
      <alignment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9" xfId="0" applyNumberFormat="1" applyFont="1" applyBorder="1" applyAlignment="1">
      <alignment horizontal="left" vertical="center"/>
    </xf>
    <xf numFmtId="0" fontId="4" fillId="0" borderId="38" xfId="0" applyNumberFormat="1" applyFont="1" applyBorder="1" applyAlignment="1">
      <alignment horizontal="left" vertical="center"/>
    </xf>
    <xf numFmtId="0" fontId="4" fillId="0" borderId="37" xfId="0" applyNumberFormat="1" applyFont="1" applyBorder="1" applyAlignment="1">
      <alignment horizontal="left" vertical="center"/>
    </xf>
    <xf numFmtId="4" fontId="4" fillId="0" borderId="40" xfId="0" applyNumberFormat="1" applyFont="1" applyBorder="1" applyAlignment="1">
      <alignment horizontal="center" vertical="center"/>
    </xf>
    <xf numFmtId="4" fontId="4" fillId="0" borderId="41" xfId="0" applyNumberFormat="1" applyFont="1" applyBorder="1" applyAlignment="1">
      <alignment horizontal="center" vertical="center"/>
    </xf>
    <xf numFmtId="0" fontId="10" fillId="2" borderId="36" xfId="0" applyNumberFormat="1" applyFont="1" applyFill="1" applyBorder="1" applyAlignment="1">
      <alignment horizontal="center" vertical="center" wrapText="1"/>
    </xf>
    <xf numFmtId="0" fontId="10" fillId="2" borderId="37" xfId="0" applyNumberFormat="1" applyFont="1" applyFill="1" applyBorder="1" applyAlignment="1">
      <alignment horizontal="center" vertical="center" wrapText="1"/>
    </xf>
    <xf numFmtId="0" fontId="10" fillId="2" borderId="3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5" xfId="0" applyNumberFormat="1" applyFont="1" applyBorder="1" applyAlignment="1">
      <alignment horizontal="left" vertical="top" wrapText="1"/>
    </xf>
    <xf numFmtId="0" fontId="10" fillId="0" borderId="16" xfId="0" applyNumberFormat="1" applyFont="1" applyBorder="1" applyAlignment="1">
      <alignment horizontal="left" vertical="top" wrapText="1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4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3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0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right" vertical="top" wrapText="1"/>
    </xf>
    <xf numFmtId="164" fontId="9" fillId="0" borderId="20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horizontal="left" vertical="top" wrapText="1"/>
    </xf>
    <xf numFmtId="0" fontId="7" fillId="0" borderId="28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5" xfId="0" applyNumberFormat="1" applyFont="1" applyBorder="1" applyAlignment="1">
      <alignment horizontal="left" vertical="top" wrapText="1"/>
    </xf>
    <xf numFmtId="0" fontId="6" fillId="0" borderId="16" xfId="0" applyNumberFormat="1" applyFont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left" vertical="top" wrapText="1"/>
    </xf>
    <xf numFmtId="0" fontId="6" fillId="0" borderId="26" xfId="0" applyNumberFormat="1" applyFont="1" applyBorder="1" applyAlignment="1">
      <alignment horizontal="left" vertical="top" wrapText="1"/>
    </xf>
    <xf numFmtId="164" fontId="21" fillId="0" borderId="3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 wrapText="1"/>
    </xf>
    <xf numFmtId="0" fontId="6" fillId="0" borderId="16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6" fillId="0" borderId="26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top" wrapText="1"/>
    </xf>
    <xf numFmtId="0" fontId="7" fillId="0" borderId="20" xfId="0" applyNumberFormat="1" applyFont="1" applyBorder="1" applyAlignment="1">
      <alignment horizontal="left" vertical="top" wrapText="1"/>
    </xf>
    <xf numFmtId="0" fontId="7" fillId="0" borderId="21" xfId="0" applyNumberFormat="1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activeCell="B20" sqref="B20"/>
    </sheetView>
  </sheetViews>
  <sheetFormatPr defaultColWidth="9.140625" defaultRowHeight="15" x14ac:dyDescent="0.25"/>
  <cols>
    <col min="1" max="1" width="4.28515625" customWidth="1"/>
    <col min="2" max="2" width="43.28515625" customWidth="1"/>
    <col min="3" max="3" width="14.42578125" customWidth="1"/>
    <col min="4" max="4" width="6.7109375" customWidth="1"/>
    <col min="5" max="5" width="10.140625" customWidth="1"/>
    <col min="6" max="6" width="7.28515625" customWidth="1"/>
    <col min="7" max="11" width="12" customWidth="1"/>
    <col min="12" max="12" width="11" customWidth="1"/>
    <col min="13" max="13" width="8.28515625" customWidth="1"/>
    <col min="14" max="14" width="10.5703125" customWidth="1"/>
    <col min="15" max="15" width="17.140625" customWidth="1"/>
  </cols>
  <sheetData>
    <row r="1" spans="1:15" ht="14.45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ht="27.6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1:15" ht="25.15" customHeight="1" x14ac:dyDescent="0.25">
      <c r="A3" s="60" t="s">
        <v>31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5" ht="14.45" customHeight="1" x14ac:dyDescent="0.25">
      <c r="A4" s="1"/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</row>
    <row r="5" spans="1:15" s="2" customFormat="1" ht="27.6" customHeight="1" x14ac:dyDescent="0.2">
      <c r="A5" s="68" t="s">
        <v>2</v>
      </c>
      <c r="B5" s="69"/>
      <c r="C5" s="65" t="str">
        <f>A3</f>
        <v>Поставка мебели для нужд театра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s="2" customFormat="1" ht="13.15" customHeight="1" x14ac:dyDescent="0.2">
      <c r="A6" s="88" t="s">
        <v>3</v>
      </c>
      <c r="B6" s="89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2" customFormat="1" ht="16.149999999999999" customHeight="1" x14ac:dyDescent="0.2">
      <c r="A7" s="90"/>
      <c r="B7" s="91"/>
      <c r="C7" s="6"/>
      <c r="D7" s="7"/>
      <c r="E7" s="7"/>
      <c r="F7" s="7"/>
      <c r="G7" s="7"/>
      <c r="H7" s="94" t="s">
        <v>4</v>
      </c>
      <c r="I7" s="95"/>
      <c r="J7" s="95"/>
      <c r="K7" s="95"/>
      <c r="L7" s="95"/>
      <c r="M7" s="95"/>
      <c r="N7" s="95"/>
      <c r="O7" s="96"/>
    </row>
    <row r="8" spans="1:15" s="2" customFormat="1" ht="16.149999999999999" hidden="1" customHeight="1" x14ac:dyDescent="0.2">
      <c r="A8" s="90"/>
      <c r="B8" s="91"/>
      <c r="C8" s="8"/>
      <c r="D8" s="8"/>
      <c r="E8" s="8"/>
      <c r="F8" s="8"/>
      <c r="G8" s="8"/>
      <c r="H8" s="102" t="s">
        <v>5</v>
      </c>
      <c r="I8" s="103"/>
      <c r="J8" s="103"/>
      <c r="K8" s="103"/>
      <c r="L8" s="103"/>
      <c r="M8" s="103"/>
      <c r="N8" s="103"/>
      <c r="O8" s="102"/>
    </row>
    <row r="9" spans="1:15" s="2" customFormat="1" ht="16.149999999999999" hidden="1" customHeight="1" x14ac:dyDescent="0.2">
      <c r="A9" s="90"/>
      <c r="B9" s="91"/>
      <c r="C9" s="9"/>
      <c r="D9" s="10"/>
      <c r="E9" s="10"/>
      <c r="F9" s="10"/>
      <c r="G9" s="10"/>
      <c r="H9" s="99" t="s">
        <v>6</v>
      </c>
      <c r="I9" s="100"/>
      <c r="J9" s="100"/>
      <c r="K9" s="100"/>
      <c r="L9" s="100"/>
      <c r="M9" s="100"/>
      <c r="N9" s="100"/>
      <c r="O9" s="101"/>
    </row>
    <row r="10" spans="1:15" s="2" customFormat="1" ht="16.149999999999999" hidden="1" customHeight="1" x14ac:dyDescent="0.2">
      <c r="A10" s="92"/>
      <c r="B10" s="93"/>
      <c r="C10" s="7"/>
      <c r="D10" s="7"/>
      <c r="E10" s="7"/>
      <c r="F10" s="7"/>
      <c r="G10" s="7"/>
      <c r="H10" s="94" t="s">
        <v>7</v>
      </c>
      <c r="I10" s="95"/>
      <c r="J10" s="95"/>
      <c r="K10" s="95"/>
      <c r="L10" s="95"/>
      <c r="M10" s="95"/>
      <c r="N10" s="95"/>
      <c r="O10" s="96"/>
    </row>
    <row r="11" spans="1:15" s="2" customFormat="1" ht="16.149999999999999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5"/>
    </row>
    <row r="12" spans="1:15" s="2" customFormat="1" ht="27" customHeight="1" x14ac:dyDescent="0.2">
      <c r="A12" s="68" t="s">
        <v>8</v>
      </c>
      <c r="B12" s="69"/>
      <c r="C12" s="77" t="s">
        <v>9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</row>
    <row r="13" spans="1:15" s="2" customFormat="1" ht="58.15" customHeight="1" x14ac:dyDescent="0.2">
      <c r="A13" s="68" t="s">
        <v>10</v>
      </c>
      <c r="B13" s="80"/>
      <c r="C13" s="77" t="s">
        <v>11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</row>
    <row r="14" spans="1:15" s="2" customFormat="1" ht="12" customHeight="1" x14ac:dyDescent="0.2">
      <c r="A14" s="81"/>
      <c r="B14" s="82"/>
      <c r="C14" s="97" t="s">
        <v>12</v>
      </c>
      <c r="D14" s="98"/>
      <c r="E14" s="98"/>
      <c r="F14" s="98"/>
      <c r="G14" s="98"/>
      <c r="H14" s="107"/>
      <c r="I14" s="98"/>
      <c r="J14" s="98"/>
      <c r="K14" s="98"/>
      <c r="L14" s="98"/>
      <c r="M14" s="98"/>
      <c r="N14" s="98"/>
      <c r="O14" s="107"/>
    </row>
    <row r="15" spans="1:15" s="2" customFormat="1" ht="84.75" customHeight="1" x14ac:dyDescent="0.2">
      <c r="A15" s="83"/>
      <c r="B15" s="84"/>
      <c r="C15" s="104" t="s">
        <v>13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6"/>
    </row>
    <row r="16" spans="1:15" ht="23.45" customHeight="1" x14ac:dyDescent="0.25">
      <c r="A16" s="68" t="s">
        <v>14</v>
      </c>
      <c r="B16" s="69"/>
      <c r="C16" s="85" t="s">
        <v>32</v>
      </c>
      <c r="D16" s="86"/>
      <c r="E16" s="86"/>
      <c r="F16" s="87"/>
      <c r="G16" s="72" t="s">
        <v>15</v>
      </c>
      <c r="H16" s="73"/>
      <c r="I16" s="73"/>
      <c r="J16" s="73"/>
      <c r="K16" s="73"/>
      <c r="L16" s="73"/>
      <c r="M16" s="73"/>
      <c r="N16" s="73"/>
      <c r="O16" s="74"/>
    </row>
    <row r="17" spans="1:15" ht="19.899999999999999" customHeight="1" x14ac:dyDescent="0.25">
      <c r="A17" s="40" t="s">
        <v>16</v>
      </c>
      <c r="B17" s="41"/>
      <c r="C17" s="46" t="s">
        <v>17</v>
      </c>
      <c r="D17" s="46"/>
      <c r="E17" s="49" t="s">
        <v>18</v>
      </c>
      <c r="F17" s="49" t="s">
        <v>19</v>
      </c>
      <c r="G17" s="52" t="s">
        <v>20</v>
      </c>
      <c r="H17" s="70"/>
      <c r="I17" s="70"/>
      <c r="J17" s="70"/>
      <c r="K17" s="71"/>
      <c r="L17" s="52" t="s">
        <v>21</v>
      </c>
      <c r="M17" s="52" t="s">
        <v>22</v>
      </c>
      <c r="N17" s="52" t="s">
        <v>23</v>
      </c>
      <c r="O17" s="52" t="s">
        <v>24</v>
      </c>
    </row>
    <row r="18" spans="1:15" ht="40.5" customHeight="1" x14ac:dyDescent="0.25">
      <c r="A18" s="42"/>
      <c r="B18" s="43"/>
      <c r="C18" s="47"/>
      <c r="D18" s="47"/>
      <c r="E18" s="50"/>
      <c r="F18" s="50"/>
      <c r="G18" s="11" t="s">
        <v>30</v>
      </c>
      <c r="H18" s="27" t="s">
        <v>30</v>
      </c>
      <c r="I18" s="27" t="s">
        <v>30</v>
      </c>
      <c r="J18" s="27" t="s">
        <v>30</v>
      </c>
      <c r="K18" s="27" t="s">
        <v>30</v>
      </c>
      <c r="L18" s="50"/>
      <c r="M18" s="50"/>
      <c r="N18" s="50"/>
      <c r="O18" s="50"/>
    </row>
    <row r="19" spans="1:15" ht="9.6" customHeight="1" x14ac:dyDescent="0.25">
      <c r="A19" s="44"/>
      <c r="B19" s="45"/>
      <c r="C19" s="48"/>
      <c r="D19" s="48"/>
      <c r="E19" s="51"/>
      <c r="F19" s="51"/>
      <c r="G19" s="12"/>
      <c r="H19" s="12"/>
      <c r="I19" s="12"/>
      <c r="J19" s="12"/>
      <c r="K19" s="12"/>
      <c r="L19" s="53"/>
      <c r="M19" s="53"/>
      <c r="N19" s="53"/>
      <c r="O19" s="53"/>
    </row>
    <row r="20" spans="1:15" ht="45.75" thickBot="1" x14ac:dyDescent="0.3">
      <c r="A20" s="13">
        <v>1</v>
      </c>
      <c r="B20" s="28" t="s">
        <v>33</v>
      </c>
      <c r="C20" s="14" t="s">
        <v>25</v>
      </c>
      <c r="D20" s="15"/>
      <c r="E20" s="16" t="s">
        <v>26</v>
      </c>
      <c r="F20" s="17">
        <v>4</v>
      </c>
      <c r="G20" s="18">
        <v>5685.12</v>
      </c>
      <c r="H20" s="19">
        <v>5820.48</v>
      </c>
      <c r="I20" s="19">
        <v>5775.36</v>
      </c>
      <c r="J20" s="19"/>
      <c r="K20" s="19"/>
      <c r="L20" s="20">
        <f t="shared" ref="L20" si="0">ROUND(AVERAGE(G20:K20), 2)</f>
        <v>5760.32</v>
      </c>
      <c r="M20" s="21">
        <v>3</v>
      </c>
      <c r="N20" s="22">
        <f t="shared" ref="N20" si="1">_xlfn.STDEV.S(G20:K20)/AVERAGE(G20:K20)</f>
        <v>1.1964949595184932E-2</v>
      </c>
      <c r="O20" s="21">
        <f t="shared" ref="O20" si="2">F20*L20</f>
        <v>23041.279999999999</v>
      </c>
    </row>
    <row r="21" spans="1:15" ht="20.45" customHeight="1" thickBot="1" x14ac:dyDescent="0.3">
      <c r="A21" s="37" t="s">
        <v>27</v>
      </c>
      <c r="B21" s="38"/>
      <c r="C21" s="37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8"/>
      <c r="O21" s="23">
        <f>SUM(O20:O20)</f>
        <v>23041.279999999999</v>
      </c>
    </row>
    <row r="22" spans="1:15" s="24" customFormat="1" ht="40.9" customHeight="1" x14ac:dyDescent="0.25">
      <c r="A22" s="29" t="s">
        <v>28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25">
        <f>O21</f>
        <v>23041.279999999999</v>
      </c>
    </row>
    <row r="23" spans="1:15" ht="40.9" customHeight="1" x14ac:dyDescent="0.25">
      <c r="A23" s="29" t="s">
        <v>29</v>
      </c>
      <c r="B23" s="30"/>
      <c r="C23" s="31"/>
      <c r="D23" s="35">
        <f>O22</f>
        <v>23041.279999999999</v>
      </c>
      <c r="E23" s="36"/>
      <c r="F23" s="32" t="str">
        <f>SUBSTITUTE(PROPER(INDEX(n_4, MID(TEXT(O22, n0), 1, 1)+1)&amp;INDEX(n0x, MID(TEXT(O22, n0), 2, 1)+1, MID(TEXT(O22, n0), 3, 1)+1)&amp;IF(-MID(TEXT(O22, n0), 1, 3), "миллиард"&amp;VLOOKUP(MID(TEXT(O22, n0), 3, 1)*AND(MID(TEXT(O22, n0), 2, 1)-1), мил, 2), "")&amp;INDEX(n_4, MID(TEXT(O22, n0), 4, 1)+1)&amp;INDEX(n0x, MID(TEXT(O22, n0), 5, 1)+1, MID(TEXT(O22, n0), 6, 1)+1)&amp;IF(-MID(TEXT(O22, n0), 4, 3), "миллион"&amp;VLOOKUP(MID(TEXT(O22, n0), 6, 1)*AND(MID(TEXT(O22, n0), 5, 1)-1), мил, 2), "")&amp;INDEX(n_4, MID(TEXT(O22, n0), 7, 1)+1)&amp;INDEX(n1x, MID(TEXT(O22, n0), 8, 1)+1, MID(TEXT(O22, n0), 9, 1)+1)&amp;IF(-MID(TEXT(O22, n0), 7, 3), VLOOKUP(MID(TEXT(O22, n0), 9, 1)*AND(MID(TEXT(O22, n0), 8, 1)-1), тыс, 2), "")&amp;INDEX(n_4, MID(TEXT(O22, n0), 10, 1)+1)&amp;INDEX(n0x, MID(TEXT(O22, n0), 11, 1)+1, MID(TEXT(O22, n0), 12, 1)+1)), "z", " ")&amp;IF(TRUNC(TEXT(O22, n0)), "", "Ноль ")&amp;"рубл"&amp;VLOOKUP(MOD(MAX(MOD(MID(TEXT(O22, n0), 11, 2)-11, 100), 9), 10), {0,"ь ";1,"я ";4,"ей "}, 2)&amp;RIGHT(TEXT(O22, n0), 2)&amp;" копе"&amp;VLOOKUP(MOD(MAX(MOD(RIGHT(TEXT(O22, n0), 2)-11, 100), 9), 10), {0,"йка";1,"йки";4,"ек"}, 2)</f>
        <v>Двадцать три тысячи сорок один рубль 28 копеек</v>
      </c>
      <c r="G23" s="33"/>
      <c r="H23" s="33"/>
      <c r="I23" s="33"/>
      <c r="J23" s="33"/>
      <c r="K23" s="33"/>
      <c r="L23" s="33"/>
      <c r="M23" s="33"/>
      <c r="N23" s="33"/>
      <c r="O23" s="34"/>
    </row>
    <row r="24" spans="1:15" ht="20.25" customHeight="1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</sheetData>
  <mergeCells count="37">
    <mergeCell ref="A16:B16"/>
    <mergeCell ref="C16:F16"/>
    <mergeCell ref="A6:B10"/>
    <mergeCell ref="H7:O7"/>
    <mergeCell ref="C14:G14"/>
    <mergeCell ref="H10:O10"/>
    <mergeCell ref="H9:O9"/>
    <mergeCell ref="H8:O8"/>
    <mergeCell ref="C15:O15"/>
    <mergeCell ref="H14:O14"/>
    <mergeCell ref="L17:L19"/>
    <mergeCell ref="M17:M19"/>
    <mergeCell ref="A1:O2"/>
    <mergeCell ref="A3:O3"/>
    <mergeCell ref="B4:O4"/>
    <mergeCell ref="C5:O5"/>
    <mergeCell ref="A5:B5"/>
    <mergeCell ref="N17:N19"/>
    <mergeCell ref="O17:O19"/>
    <mergeCell ref="G17:K17"/>
    <mergeCell ref="G16:O16"/>
    <mergeCell ref="A11:O11"/>
    <mergeCell ref="A12:B12"/>
    <mergeCell ref="C12:O12"/>
    <mergeCell ref="C13:O13"/>
    <mergeCell ref="A13:B15"/>
    <mergeCell ref="A17:B19"/>
    <mergeCell ref="C17:C19"/>
    <mergeCell ref="D17:D19"/>
    <mergeCell ref="E17:E19"/>
    <mergeCell ref="F17:F19"/>
    <mergeCell ref="A23:C23"/>
    <mergeCell ref="F23:O23"/>
    <mergeCell ref="D23:E23"/>
    <mergeCell ref="A22:N22"/>
    <mergeCell ref="A21:B21"/>
    <mergeCell ref="C21:N21"/>
  </mergeCells>
  <pageMargins left="0.25" right="0.25" top="0.75" bottom="0.75" header="0.30000001192092901" footer="0.30000001192092901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Жаринов</dc:creator>
  <cp:lastModifiedBy>Журавлева Анна</cp:lastModifiedBy>
  <cp:lastPrinted>2025-12-03T12:23:42Z</cp:lastPrinted>
  <dcterms:created xsi:type="dcterms:W3CDTF">2026-06-08T09:03:18Z</dcterms:created>
  <dcterms:modified xsi:type="dcterms:W3CDTF">2026-09-01T06:44:53Z</dcterms:modified>
</cp:coreProperties>
</file>