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nastasia.korolyova\Desktop\Рабочий стол\sscan\Анастасия Королева\2026\костина\шумилина\72 000 угрех фф\"/>
    </mc:Choice>
  </mc:AlternateContent>
  <xr:revisionPtr revIDLastSave="0" documentId="13_ncr:1_{0C904DED-ECD9-4F42-8950-8F07D9F0E58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H12" i="1"/>
  <c r="F12" i="1"/>
  <c r="S10" i="1"/>
  <c r="N10" i="1"/>
  <c r="O10" i="1" s="1"/>
  <c r="P10" i="1" s="1"/>
  <c r="L10" i="1"/>
  <c r="R10" i="1" s="1"/>
  <c r="S11" i="1"/>
  <c r="N11" i="1"/>
  <c r="R11" i="1"/>
  <c r="S9" i="1"/>
  <c r="N9" i="1"/>
  <c r="K9" i="1"/>
  <c r="L9" i="1" s="1"/>
  <c r="R9" i="1" s="1"/>
  <c r="O11" i="1" l="1"/>
  <c r="P11" i="1" s="1"/>
  <c r="S12" i="1"/>
  <c r="R12" i="1"/>
  <c r="O9" i="1"/>
  <c r="P9" i="1" s="1"/>
  <c r="F22" i="1" l="1"/>
</calcChain>
</file>

<file path=xl/sharedStrings.xml><?xml version="1.0" encoding="utf-8"?>
<sst xmlns="http://schemas.openxmlformats.org/spreadsheetml/2006/main" count="35" uniqueCount="31">
  <si>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</si>
  <si>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</si>
  <si>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</si>
  <si>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</si>
  <si>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</si>
  <si>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</si>
  <si>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</si>
  <si>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</si>
  <si>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</si>
  <si>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</si>
  <si>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</si>
  <si>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</si>
  <si>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</si>
  <si>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</si>
  <si>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</si>
  <si>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</si>
  <si>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</si>
  <si>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</si>
  <si>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</si>
  <si>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</si>
  <si>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</si>
  <si>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</si>
  <si>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</si>
  <si>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</si>
  <si>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</si>
  <si>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</si>
  <si>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</si>
  <si>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 xml:space="preserve">Источник № 1       (Коммерческое предложение)          </t>
  </si>
  <si>
    <t xml:space="preserve">Источник № 2          (Коммерческое предложение)              </t>
  </si>
  <si>
    <t xml:space="preserve">Источник № 3     (Коммерческое предложение)            </t>
  </si>
  <si>
    <t>Головка керамическая Biolox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</si>
</sst>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13</xdr:row>
      <xdr:rowOff>57831</xdr:rowOff>
    </xdr:from>
    <xdr:to>
      <xdr:col>11</xdr:col>
      <xdr:colOff>165553</xdr:colOff>
      <xdr:row>16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17</xdr:row>
      <xdr:rowOff>144010</xdr:rowOff>
    </xdr:from>
    <xdr:to>
      <xdr:col>11</xdr:col>
      <xdr:colOff>570366</xdr:colOff>
      <xdr:row>19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11</xdr:row>
      <xdr:rowOff>0</xdr:rowOff>
    </xdr:from>
    <xdr:to>
      <xdr:col>14</xdr:col>
      <xdr:colOff>767505</xdr:colOff>
      <xdr:row>11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674577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907328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10</xdr:row>
      <xdr:rowOff>0</xdr:rowOff>
    </xdr:from>
    <xdr:to>
      <xdr:col>14</xdr:col>
      <xdr:colOff>809625</xdr:colOff>
      <xdr:row>10</xdr:row>
      <xdr:rowOff>7936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68D315D-1840-42C5-9DF6-CDCBE36EAB1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4034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10</xdr:row>
      <xdr:rowOff>232751</xdr:rowOff>
    </xdr:from>
    <xdr:to>
      <xdr:col>14</xdr:col>
      <xdr:colOff>789738</xdr:colOff>
      <xdr:row>10</xdr:row>
      <xdr:rowOff>526578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7F1EC5FB-20D1-4928-82E4-AC706F5B35E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6362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9</xdr:row>
      <xdr:rowOff>0</xdr:rowOff>
    </xdr:from>
    <xdr:to>
      <xdr:col>14</xdr:col>
      <xdr:colOff>809625</xdr:colOff>
      <xdr:row>9</xdr:row>
      <xdr:rowOff>7936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10430BF0-9646-48B2-B004-91B745A49C62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5678365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9</xdr:row>
      <xdr:rowOff>232751</xdr:rowOff>
    </xdr:from>
    <xdr:to>
      <xdr:col>14</xdr:col>
      <xdr:colOff>789738</xdr:colOff>
      <xdr:row>9</xdr:row>
      <xdr:rowOff>526578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BC30E93E-559C-4CA1-A1BE-195FFD85300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911116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6"/>
  <sheetViews>
    <sheetView tabSelected="1" topLeftCell="C14" zoomScale="130" zoomScaleNormal="130" workbookViewId="0">
      <selection activeCell="T10" sqref="T10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27"/>
      <c r="P1" s="27"/>
      <c r="Q1" s="27"/>
      <c r="R1" s="27"/>
    </row>
    <row r="2" spans="1:1026" ht="42" customHeight="1" x14ac:dyDescent="0.25">
      <c r="A2" s="61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7" t="s">
        <v>22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58" t="s">
        <v>0</v>
      </c>
      <c r="B6" s="58" t="s">
        <v>1</v>
      </c>
      <c r="C6" s="58" t="s">
        <v>2</v>
      </c>
      <c r="D6" s="58"/>
      <c r="E6" s="58" t="s">
        <v>3</v>
      </c>
      <c r="F6" s="58"/>
      <c r="G6" s="58"/>
      <c r="H6" s="58"/>
      <c r="I6" s="58"/>
      <c r="J6" s="58"/>
      <c r="K6" s="62" t="s">
        <v>4</v>
      </c>
      <c r="L6" s="62"/>
      <c r="M6" s="62"/>
      <c r="N6" s="62"/>
      <c r="O6" s="62"/>
      <c r="P6" s="62"/>
      <c r="Q6" s="58" t="s">
        <v>24</v>
      </c>
      <c r="R6" s="62" t="s">
        <v>17</v>
      </c>
      <c r="S6" s="62" t="s">
        <v>25</v>
      </c>
      <c r="AML6" s="1"/>
    </row>
    <row r="7" spans="1:1026" ht="106.5" customHeight="1" x14ac:dyDescent="0.25">
      <c r="A7" s="58"/>
      <c r="B7" s="58"/>
      <c r="C7" s="58"/>
      <c r="D7" s="58"/>
      <c r="E7" s="63" t="s">
        <v>27</v>
      </c>
      <c r="F7" s="63"/>
      <c r="G7" s="63" t="s">
        <v>28</v>
      </c>
      <c r="H7" s="63"/>
      <c r="I7" s="63" t="s">
        <v>29</v>
      </c>
      <c r="J7" s="63"/>
      <c r="K7" s="62" t="s">
        <v>14</v>
      </c>
      <c r="L7" s="62" t="s">
        <v>21</v>
      </c>
      <c r="M7" s="58" t="s">
        <v>16</v>
      </c>
      <c r="N7" s="58" t="s">
        <v>5</v>
      </c>
      <c r="O7" s="58" t="s">
        <v>6</v>
      </c>
      <c r="P7" s="58" t="s">
        <v>7</v>
      </c>
      <c r="Q7" s="58"/>
      <c r="R7" s="62"/>
      <c r="S7" s="62"/>
      <c r="AML7" s="1"/>
    </row>
    <row r="8" spans="1:1026" ht="45" x14ac:dyDescent="0.25">
      <c r="A8" s="58"/>
      <c r="B8" s="58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62"/>
      <c r="L8" s="62"/>
      <c r="M8" s="58"/>
      <c r="N8" s="58"/>
      <c r="O8" s="58"/>
      <c r="P8" s="58"/>
      <c r="Q8" s="58"/>
      <c r="R8" s="62"/>
      <c r="S8" s="62"/>
      <c r="AML8" s="1"/>
    </row>
    <row r="9" spans="1:1026" ht="50.25" customHeight="1" x14ac:dyDescent="0.25">
      <c r="A9" s="16">
        <v>1</v>
      </c>
      <c r="B9" s="46" t="s">
        <v>30</v>
      </c>
      <c r="C9" s="7" t="s">
        <v>23</v>
      </c>
      <c r="D9" s="7">
        <v>1</v>
      </c>
      <c r="E9" s="8">
        <v>72000</v>
      </c>
      <c r="F9" s="8">
        <v>72000</v>
      </c>
      <c r="G9" s="45">
        <v>77760</v>
      </c>
      <c r="H9" s="45">
        <v>77760</v>
      </c>
      <c r="I9" s="8">
        <v>75600</v>
      </c>
      <c r="J9" s="9">
        <v>75600</v>
      </c>
      <c r="K9" s="10">
        <f t="shared" ref="K9" si="0">SUM(E9,G9,I9)/M9</f>
        <v>75120</v>
      </c>
      <c r="L9" s="10">
        <f t="shared" ref="L9:L10" si="1">ROUND(K9,2)</f>
        <v>75120</v>
      </c>
      <c r="M9" s="16">
        <v>3</v>
      </c>
      <c r="N9" s="10">
        <f t="shared" ref="N9:N10" si="2">STDEV(E9,G9,I9)</f>
        <v>2909.8453567157139</v>
      </c>
      <c r="O9" s="26">
        <f t="shared" ref="O9:O10" si="3">N9/K9*100</f>
        <v>3.8735960552658599</v>
      </c>
      <c r="P9" s="16" t="str">
        <f>IF(O9&lt;33,"ОДНОРОДНЫЕ","НЕОДНОРОДНЫЕ")</f>
        <v>ОДНОРОДНЫЕ</v>
      </c>
      <c r="Q9" s="43">
        <v>0</v>
      </c>
      <c r="R9" s="11">
        <f t="shared" ref="R9:R10" si="4">D9*L9</f>
        <v>75120</v>
      </c>
      <c r="S9" s="11">
        <f t="shared" ref="S9:S10" si="5">MIN(E9,G9,I9)*D9*(1+Q9)</f>
        <v>72000</v>
      </c>
      <c r="AML9" s="1"/>
    </row>
    <row r="10" spans="1:1026" ht="50.25" customHeight="1" x14ac:dyDescent="0.25">
      <c r="A10" s="16"/>
      <c r="B10" s="46"/>
      <c r="C10" s="7"/>
      <c r="D10" s="7"/>
      <c r="E10" s="8"/>
      <c r="F10" s="8"/>
      <c r="G10" s="45"/>
      <c r="H10" s="45"/>
      <c r="I10" s="8"/>
      <c r="J10" s="9"/>
      <c r="K10" s="10"/>
      <c r="L10" s="10">
        <f t="shared" si="1"/>
        <v>0</v>
      </c>
      <c r="M10" s="16">
        <v>3</v>
      </c>
      <c r="N10" s="10" t="e">
        <f t="shared" si="2"/>
        <v>#DIV/0!</v>
      </c>
      <c r="O10" s="26" t="e">
        <f t="shared" si="3"/>
        <v>#DIV/0!</v>
      </c>
      <c r="P10" s="16" t="e">
        <f>IF(O10&lt;33,"ОДНОРОДНЫЕ","НЕОДНОРОДНЫЕ")</f>
        <v>#DIV/0!</v>
      </c>
      <c r="Q10" s="43">
        <v>0</v>
      </c>
      <c r="R10" s="11">
        <f t="shared" si="4"/>
        <v>0</v>
      </c>
      <c r="S10" s="11">
        <f t="shared" si="5"/>
        <v>0</v>
      </c>
      <c r="AML10" s="1"/>
    </row>
    <row r="11" spans="1:1026" ht="50.25" customHeight="1" x14ac:dyDescent="0.25">
      <c r="A11" s="16"/>
      <c r="B11" s="46"/>
      <c r="C11" s="7"/>
      <c r="D11" s="7"/>
      <c r="E11" s="8"/>
      <c r="F11" s="8"/>
      <c r="G11" s="45"/>
      <c r="H11" s="45"/>
      <c r="I11" s="8"/>
      <c r="J11" s="9"/>
      <c r="K11" s="10"/>
      <c r="L11" s="10"/>
      <c r="M11" s="16">
        <v>3</v>
      </c>
      <c r="N11" s="10" t="e">
        <f t="shared" ref="N11" si="6">STDEV(E11,G11,I11)</f>
        <v>#DIV/0!</v>
      </c>
      <c r="O11" s="26" t="e">
        <f t="shared" ref="O11" si="7">N11/K11*100</f>
        <v>#DIV/0!</v>
      </c>
      <c r="P11" s="16" t="e">
        <f>IF(O11&lt;33,"ОДНОРОДНЫЕ","НЕОДНОРОДНЫЕ")</f>
        <v>#DIV/0!</v>
      </c>
      <c r="Q11" s="43">
        <v>0</v>
      </c>
      <c r="R11" s="11">
        <f t="shared" ref="R11" si="8">D11*L11</f>
        <v>0</v>
      </c>
      <c r="S11" s="11">
        <f t="shared" ref="S11" si="9">MIN(E11,G11,I11)*D11*(1+Q11)</f>
        <v>0</v>
      </c>
      <c r="AML11" s="1"/>
    </row>
    <row r="12" spans="1:1026" x14ac:dyDescent="0.25">
      <c r="A12" s="50" t="s">
        <v>9</v>
      </c>
      <c r="B12" s="50"/>
      <c r="C12" s="19"/>
      <c r="D12" s="20"/>
      <c r="E12" s="19"/>
      <c r="F12" s="21">
        <f>SUM(F9:F11)</f>
        <v>72000</v>
      </c>
      <c r="G12" s="22"/>
      <c r="H12" s="21">
        <f>SUM(H9:H11)</f>
        <v>77760</v>
      </c>
      <c r="I12" s="22"/>
      <c r="J12" s="23">
        <f>SUM(J9:J11)</f>
        <v>75600</v>
      </c>
      <c r="K12" s="19"/>
      <c r="L12" s="19"/>
      <c r="M12" s="19"/>
      <c r="N12" s="19"/>
      <c r="O12" s="19"/>
      <c r="P12" s="19"/>
      <c r="Q12" s="19"/>
      <c r="R12" s="24">
        <f>SUM(R9:R11)</f>
        <v>75120</v>
      </c>
      <c r="S12" s="24">
        <f>SUM(S9:S11)</f>
        <v>72000</v>
      </c>
      <c r="AML12" s="1"/>
    </row>
    <row r="13" spans="1:1026" ht="21" customHeight="1" x14ac:dyDescent="0.25">
      <c r="A13" s="12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14"/>
      <c r="R13" s="13"/>
    </row>
    <row r="14" spans="1:1026" ht="11.25" customHeight="1" x14ac:dyDescent="0.25">
      <c r="A14" s="12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14"/>
      <c r="R14" s="13"/>
    </row>
    <row r="15" spans="1:1026" ht="29.25" customHeight="1" x14ac:dyDescent="0.25">
      <c r="A15" s="32"/>
      <c r="B15" s="51" t="s">
        <v>12</v>
      </c>
      <c r="C15" s="51"/>
      <c r="D15" s="51"/>
      <c r="E15" s="51"/>
      <c r="F15" s="51"/>
      <c r="G15" s="51"/>
      <c r="H15" s="33"/>
      <c r="I15" s="33"/>
      <c r="J15" s="33"/>
      <c r="K15" s="33"/>
      <c r="L15" s="33"/>
      <c r="M15" s="14"/>
      <c r="N15" s="14"/>
      <c r="O15" s="14"/>
      <c r="P15" s="14"/>
      <c r="Q15" s="14"/>
      <c r="R15" s="13"/>
    </row>
    <row r="16" spans="1:1026" ht="9.75" customHeight="1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14"/>
      <c r="N16" s="14"/>
      <c r="O16" s="14"/>
      <c r="P16" s="14"/>
      <c r="Q16" s="14"/>
      <c r="R16" s="13"/>
    </row>
    <row r="17" spans="1:18" ht="68.25" customHeight="1" x14ac:dyDescent="0.25">
      <c r="A17" s="32"/>
      <c r="B17" s="55" t="s">
        <v>13</v>
      </c>
      <c r="C17" s="55"/>
      <c r="D17" s="55"/>
      <c r="E17" s="55"/>
      <c r="F17" s="55"/>
      <c r="G17" s="55"/>
      <c r="H17" s="55"/>
      <c r="I17" s="33"/>
      <c r="J17" s="33"/>
      <c r="K17" s="33"/>
      <c r="L17" s="33"/>
      <c r="M17" s="14"/>
      <c r="N17" s="14"/>
      <c r="O17" s="14"/>
      <c r="P17" s="14"/>
      <c r="Q17" s="14"/>
      <c r="R17" s="13"/>
    </row>
    <row r="18" spans="1:18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ht="33" customHeight="1" x14ac:dyDescent="0.25">
      <c r="A19" s="32"/>
      <c r="B19" s="51" t="s">
        <v>10</v>
      </c>
      <c r="C19" s="51"/>
      <c r="D19" s="51"/>
      <c r="E19" s="51"/>
      <c r="F19" s="51"/>
      <c r="G19" s="33"/>
      <c r="H19" s="33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ht="76.5" customHeight="1" x14ac:dyDescent="0.25">
      <c r="A20" s="32"/>
      <c r="B20" s="52" t="s">
        <v>20</v>
      </c>
      <c r="C20" s="52"/>
      <c r="D20" s="52"/>
      <c r="E20" s="52"/>
      <c r="F20" s="52"/>
      <c r="G20" s="52"/>
      <c r="H20" s="52"/>
      <c r="I20" s="33"/>
      <c r="J20" s="33"/>
      <c r="K20" s="33"/>
      <c r="L20" s="33"/>
      <c r="M20" s="14"/>
      <c r="N20" s="14"/>
      <c r="O20" s="14"/>
      <c r="P20" s="14"/>
      <c r="Q20" s="14"/>
      <c r="R20" s="13"/>
    </row>
    <row r="21" spans="1:18" x14ac:dyDescent="0.25">
      <c r="A21" s="32"/>
      <c r="B21" s="32"/>
      <c r="C21" s="34"/>
      <c r="D21" s="33"/>
      <c r="E21" s="33"/>
      <c r="F21" s="35"/>
      <c r="G21" s="35"/>
      <c r="H21" s="35"/>
      <c r="I21" s="33"/>
      <c r="J21" s="33"/>
      <c r="K21" s="33"/>
      <c r="L21" s="33"/>
      <c r="M21" s="14"/>
      <c r="N21" s="14"/>
      <c r="O21" s="14"/>
      <c r="P21" s="14"/>
      <c r="Q21" s="14"/>
      <c r="R21" s="13"/>
    </row>
    <row r="22" spans="1:18" x14ac:dyDescent="0.25">
      <c r="A22" s="53" t="s">
        <v>18</v>
      </c>
      <c r="B22" s="53"/>
      <c r="C22" s="53"/>
      <c r="D22" s="53"/>
      <c r="E22" s="53"/>
      <c r="F22" s="54">
        <f>S12</f>
        <v>72000</v>
      </c>
      <c r="G22" s="54"/>
      <c r="H22" s="54"/>
      <c r="I22" s="36"/>
      <c r="J22" s="37"/>
      <c r="K22" s="29"/>
      <c r="L22" s="29"/>
      <c r="M22" s="15"/>
      <c r="N22" s="15"/>
      <c r="O22" s="15"/>
      <c r="P22" s="15"/>
      <c r="Q22" s="15"/>
      <c r="R22" s="15"/>
    </row>
    <row r="23" spans="1:18" x14ac:dyDescent="0.25">
      <c r="A23" s="29"/>
      <c r="B23" s="29"/>
      <c r="C23" s="38"/>
      <c r="D23" s="29"/>
      <c r="E23" s="29"/>
      <c r="F23" s="29"/>
      <c r="G23" s="29"/>
      <c r="H23" s="29"/>
      <c r="I23" s="29"/>
      <c r="J23" s="29"/>
      <c r="K23" s="29"/>
      <c r="L23" s="29"/>
      <c r="M23" s="15"/>
      <c r="N23" s="15"/>
      <c r="O23" s="15"/>
      <c r="P23" s="15"/>
      <c r="Q23" s="15"/>
      <c r="R23" s="15"/>
    </row>
    <row r="24" spans="1:18" x14ac:dyDescent="0.25">
      <c r="A24" s="47"/>
      <c r="B24" s="47"/>
      <c r="C24" s="47"/>
      <c r="D24" s="47"/>
      <c r="E24" s="47"/>
      <c r="F24" s="47"/>
      <c r="G24" s="47"/>
      <c r="H24" s="47"/>
      <c r="I24" s="29"/>
      <c r="J24" s="39"/>
      <c r="K24" s="29"/>
      <c r="L24" s="29"/>
      <c r="M24" s="15"/>
      <c r="N24" s="15"/>
      <c r="O24" s="15"/>
      <c r="P24" s="15"/>
      <c r="Q24" s="15"/>
      <c r="R24" s="15"/>
    </row>
    <row r="25" spans="1:18" x14ac:dyDescent="0.25">
      <c r="A25" s="40"/>
      <c r="B25" s="40"/>
      <c r="C25" s="40"/>
      <c r="D25" s="40"/>
      <c r="E25" s="41"/>
      <c r="F25" s="41"/>
      <c r="G25" s="42"/>
      <c r="H25" s="41"/>
      <c r="I25" s="42"/>
      <c r="J25" s="41"/>
      <c r="K25" s="40"/>
      <c r="L25" s="40"/>
      <c r="M25" s="3"/>
      <c r="N25" s="3"/>
      <c r="O25" s="3"/>
      <c r="P25" s="3"/>
      <c r="Q25" s="3"/>
      <c r="R25" s="3"/>
    </row>
    <row r="26" spans="1:18" x14ac:dyDescent="0.25">
      <c r="A26" s="3"/>
      <c r="B26" s="3"/>
      <c r="C26" s="3"/>
      <c r="D26" s="48"/>
      <c r="E26" s="48"/>
      <c r="F26" s="49"/>
      <c r="G26" s="49"/>
      <c r="H26" s="4"/>
      <c r="I26" s="6"/>
      <c r="J26" s="4"/>
      <c r="K26" s="3"/>
      <c r="L26" s="3"/>
      <c r="M26" s="3"/>
      <c r="N26" s="3"/>
      <c r="O26" s="3"/>
      <c r="P26" s="3"/>
      <c r="Q26" s="3"/>
      <c r="R26" s="3"/>
    </row>
  </sheetData>
  <mergeCells count="31"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  <mergeCell ref="A4:R4"/>
    <mergeCell ref="P7:P8"/>
    <mergeCell ref="Q6:Q8"/>
    <mergeCell ref="B1:N1"/>
    <mergeCell ref="A2:N2"/>
    <mergeCell ref="A6:A8"/>
    <mergeCell ref="B6:B8"/>
    <mergeCell ref="C6:D7"/>
    <mergeCell ref="A24:H24"/>
    <mergeCell ref="D26:E26"/>
    <mergeCell ref="F26:G26"/>
    <mergeCell ref="A12:B12"/>
    <mergeCell ref="B19:F19"/>
    <mergeCell ref="B20:H20"/>
    <mergeCell ref="A22:E22"/>
    <mergeCell ref="F22:H22"/>
    <mergeCell ref="B15:G15"/>
    <mergeCell ref="B17:H17"/>
    <mergeCell ref="B13:P13"/>
  </mergeCells>
  <conditionalFormatting sqref="P9:Q11">
    <cfRule type="containsText" dxfId="2" priority="4" operator="containsText" text="НЕОДНОРОДНЫЕ">
      <formula>NOT(ISERROR(SEARCH("НЕОДНОРОДНЫЕ",P9)))</formula>
    </cfRule>
    <cfRule type="containsText" dxfId="1" priority="5" operator="containsText" text="ОДНОРОДНЫЕ">
      <formula>NOT(ISERROR(SEARCH("ОДНОРОДНЫЕ",P9)))</formula>
    </cfRule>
    <cfRule type="containsText" dxfId="0" priority="6" operator="containsText" text="НЕОДНОРОДНЫЕ">
      <formula>NOT(ISERROR(SEARCH("НЕОДНОРОДНЫЕ",P9)))</formula>
    </cfRule>
  </conditionalFormatting>
  <pageMargins left="0.25" right="0.25" top="0.75" bottom="0.75" header="0.51180555555555496" footer="0.51180555555555496"/>
  <pageSetup paperSize="9" scale="60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Анастасия Королева</cp:lastModifiedBy>
  <cp:revision>9</cp:revision>
  <cp:lastPrinted>2026-07-24T12:10:50Z</cp:lastPrinted>
  <dcterms:created xsi:type="dcterms:W3CDTF">2006-09-28T05:33:49Z</dcterms:created>
  <dcterms:modified xsi:type="dcterms:W3CDTF">2026-07-24T12:10:55Z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