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Договора для ЕАТ\Поставка канцтоваров (13 поз.)\"/>
    </mc:Choice>
  </mc:AlternateContent>
  <bookViews>
    <workbookView xWindow="0" yWindow="0" windowWidth="28800" windowHeight="11445" tabRatio="500"/>
  </bookViews>
  <sheets>
    <sheet name="Расчет цены" sheetId="1" r:id="rId1"/>
    <sheet name="Лист1" sheetId="2" r:id="rId2"/>
  </sheets>
  <definedNames>
    <definedName name="_xlnm.Print_Area" localSheetId="0">'Расчет цены'!$A$1:$V$29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W17" i="1" l="1"/>
  <c r="Y16" i="1" l="1"/>
  <c r="Y15" i="1"/>
  <c r="Y14" i="1"/>
  <c r="Y13" i="1"/>
  <c r="Y12" i="1"/>
  <c r="Y11" i="1"/>
  <c r="Y10" i="1"/>
  <c r="Y9" i="1"/>
  <c r="Y8" i="1"/>
  <c r="Y7" i="1"/>
  <c r="Y6" i="1"/>
  <c r="Y5" i="1"/>
  <c r="Y4" i="1"/>
  <c r="Y17" i="1" l="1"/>
  <c r="P16" i="1" l="1"/>
  <c r="Q16" i="1" s="1"/>
  <c r="R16" i="1" s="1"/>
  <c r="P15" i="1"/>
  <c r="S15" i="1" s="1"/>
  <c r="T15" i="1" s="1"/>
  <c r="U15" i="1" s="1"/>
  <c r="V15" i="1" s="1"/>
  <c r="P14" i="1"/>
  <c r="Q14" i="1" s="1"/>
  <c r="R14" i="1" s="1"/>
  <c r="P13" i="1"/>
  <c r="Q13" i="1" s="1"/>
  <c r="R13" i="1" s="1"/>
  <c r="P12" i="1"/>
  <c r="S12" i="1" s="1"/>
  <c r="T12" i="1" s="1"/>
  <c r="U12" i="1" s="1"/>
  <c r="V12" i="1" s="1"/>
  <c r="P11" i="1"/>
  <c r="S11" i="1" s="1"/>
  <c r="T11" i="1" s="1"/>
  <c r="U11" i="1" s="1"/>
  <c r="V11" i="1" s="1"/>
  <c r="P10" i="1"/>
  <c r="Q10" i="1" s="1"/>
  <c r="R10" i="1" s="1"/>
  <c r="P9" i="1"/>
  <c r="Q9" i="1" s="1"/>
  <c r="R9" i="1" s="1"/>
  <c r="P8" i="1"/>
  <c r="S8" i="1" s="1"/>
  <c r="T8" i="1" s="1"/>
  <c r="U8" i="1" s="1"/>
  <c r="V8" i="1" s="1"/>
  <c r="P7" i="1"/>
  <c r="S7" i="1" s="1"/>
  <c r="T7" i="1" s="1"/>
  <c r="U7" i="1" s="1"/>
  <c r="V7" i="1" s="1"/>
  <c r="S16" i="1" l="1"/>
  <c r="T16" i="1" s="1"/>
  <c r="U16" i="1" s="1"/>
  <c r="V16" i="1" s="1"/>
  <c r="S14" i="1"/>
  <c r="T14" i="1" s="1"/>
  <c r="U14" i="1" s="1"/>
  <c r="V14" i="1" s="1"/>
  <c r="S13" i="1"/>
  <c r="T13" i="1" s="1"/>
  <c r="U13" i="1" s="1"/>
  <c r="V13" i="1" s="1"/>
  <c r="Q12" i="1"/>
  <c r="R12" i="1" s="1"/>
  <c r="S10" i="1"/>
  <c r="T10" i="1" s="1"/>
  <c r="U10" i="1" s="1"/>
  <c r="V10" i="1" s="1"/>
  <c r="S9" i="1"/>
  <c r="T9" i="1" s="1"/>
  <c r="U9" i="1" s="1"/>
  <c r="V9" i="1" s="1"/>
  <c r="Q8" i="1"/>
  <c r="R8" i="1" s="1"/>
  <c r="Q7" i="1"/>
  <c r="R7" i="1" s="1"/>
  <c r="Q11" i="1"/>
  <c r="R11" i="1" s="1"/>
  <c r="Q15" i="1"/>
  <c r="R15" i="1" s="1"/>
  <c r="P5" i="1"/>
  <c r="Q5" i="1" s="1"/>
  <c r="R5" i="1" s="1"/>
  <c r="P4" i="1"/>
  <c r="Q4" i="1" s="1"/>
  <c r="R4" i="1" s="1"/>
  <c r="S5" i="1" l="1"/>
  <c r="T5" i="1" s="1"/>
  <c r="U5" i="1" s="1"/>
  <c r="V5" i="1" s="1"/>
  <c r="S4" i="1"/>
  <c r="T4" i="1" s="1"/>
  <c r="U4" i="1" s="1"/>
  <c r="P6" i="1"/>
  <c r="S6" i="1" s="1"/>
  <c r="V4" i="1" l="1"/>
  <c r="Q6" i="1"/>
  <c r="R6" i="1" s="1"/>
  <c r="T6" i="1"/>
  <c r="U6" i="1" s="1"/>
  <c r="V6" i="1" s="1"/>
  <c r="V17" i="1" l="1"/>
  <c r="W4" i="1" s="1"/>
  <c r="W7" i="1" l="1"/>
  <c r="W11" i="1"/>
  <c r="W13" i="1"/>
  <c r="W12" i="1"/>
  <c r="W6" i="1"/>
  <c r="W16" i="1"/>
  <c r="W10" i="1"/>
  <c r="W15" i="1"/>
  <c r="W5" i="1"/>
  <c r="W14" i="1"/>
  <c r="W8" i="1"/>
  <c r="W9" i="1"/>
</calcChain>
</file>

<file path=xl/sharedStrings.xml><?xml version="1.0" encoding="utf-8"?>
<sst xmlns="http://schemas.openxmlformats.org/spreadsheetml/2006/main" count="71" uniqueCount="59">
  <si>
    <t>№ п/п</t>
  </si>
  <si>
    <t>Наименование товара</t>
  </si>
  <si>
    <t>Ед. изм.</t>
  </si>
  <si>
    <t>Кол-во</t>
  </si>
  <si>
    <t>Коммерческие предложения, заключенные контракты, цена за единицу измерения, включая НДС (руб.)</t>
  </si>
  <si>
    <t>Данные реестра контрактов (руб./ед.изм.)</t>
  </si>
  <si>
    <t>Данные статистики</t>
  </si>
  <si>
    <t>Оценка однородности совокупности значений выявленных цен, используемых в расчете Н(М)ЦК</t>
  </si>
  <si>
    <t>Н(М)ЦК,  определяемая методом сопоставимых рыночных цен (анализа рынка)*</t>
  </si>
  <si>
    <t xml:space="preserve"> </t>
  </si>
  <si>
    <t xml:space="preserve">Номер сведений о контракте №___ от </t>
  </si>
  <si>
    <r>
      <rPr>
        <b/>
        <sz val="7"/>
        <color rgb="FF000000"/>
        <rFont val="Times New Roman"/>
        <family val="1"/>
        <charset val="204"/>
      </rPr>
      <t>Средняя арифметическая цена за единицу     &lt;</t>
    </r>
    <r>
      <rPr>
        <b/>
        <i/>
        <sz val="7"/>
        <color rgb="FF000000"/>
        <rFont val="Times New Roman"/>
        <family val="1"/>
        <charset val="204"/>
      </rPr>
      <t>ц</t>
    </r>
    <r>
      <rPr>
        <b/>
        <sz val="7"/>
        <color rgb="FF000000"/>
        <rFont val="Times New Roman"/>
        <family val="1"/>
        <charset val="204"/>
      </rPr>
      <t xml:space="preserve">&gt; </t>
    </r>
  </si>
  <si>
    <r>
      <rPr>
        <b/>
        <sz val="7"/>
        <color rgb="FF000000"/>
        <rFont val="Times New Roman"/>
        <family val="1"/>
        <charset val="204"/>
      </rPr>
      <t xml:space="preserve">Коэффициент вариации цен V (%)           </t>
    </r>
    <r>
      <rPr>
        <i/>
        <sz val="7"/>
        <color rgb="FF000000"/>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</si>
  <si>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</si>
  <si>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</si>
  <si>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</si>
  <si>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ВСЕГО:</t>
  </si>
  <si>
    <t>В результате проведенного расчета Н(М)ЦК составила:</t>
  </si>
  <si>
    <t xml:space="preserve">Коэффициент вариации цены не превышает 33 %, т.о совокупность цен считается однородной </t>
  </si>
  <si>
    <r>
      <rPr>
        <b/>
        <sz val="7"/>
        <color rgb="FF000000"/>
        <rFont val="Times New Roman"/>
        <family val="1"/>
        <charset val="204"/>
      </rPr>
      <t>*</t>
    </r>
    <r>
      <rPr>
        <sz val="7"/>
        <color rgb="FF000000"/>
        <rFont val="Times New Roman"/>
        <family val="1"/>
        <charset val="204"/>
      </rPr>
      <t xml:space="preserve"> При определении Н(М)ЦК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(Метод сопоставимых рыночных цен (анализ рынка))</t>
    </r>
  </si>
  <si>
    <t>**</t>
  </si>
  <si>
    <t>Данные коммерческих предложений потенциальных Поставщиков, оригиналы находятся у Заказчика</t>
  </si>
  <si>
    <t>Расчет Н(М)ЦК произвел:</t>
  </si>
  <si>
    <t>___________________________</t>
  </si>
  <si>
    <t>должность</t>
  </si>
  <si>
    <t>ФИО</t>
  </si>
  <si>
    <t>Дата</t>
  </si>
  <si>
    <t>Расчет начальной (максимальной) цены контракта (Н(М)ЦК)</t>
  </si>
  <si>
    <t>подпись</t>
  </si>
  <si>
    <t>Экономист</t>
  </si>
  <si>
    <t>Антонова Е. М.</t>
  </si>
  <si>
    <t>Среднеквадратичное отклонение</t>
  </si>
  <si>
    <r>
      <t>Расчет Н(М)ЦК по формуле</t>
    </r>
    <r>
      <rPr>
        <sz val="7"/>
        <color rgb="FF000000"/>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ц - цена единицы:</t>
    </r>
  </si>
  <si>
    <t>Штука</t>
  </si>
  <si>
    <t>Упаковка</t>
  </si>
  <si>
    <t xml:space="preserve">Цена за ед. изм. с учетом коэффициента снижения на сумму доведенного лимита бюджетных обязательств, рублей
</t>
  </si>
  <si>
    <t>Цена за ед. изм. с округлением с учетом коэффициента снижения на сумму доведенного лимита бюджетных обязательств, рублей</t>
  </si>
  <si>
    <t xml:space="preserve">Н(М)ЦК с учетом округления цены за единицу с учетом коэффициента снижения на сумму доведенного лимита бюджетных обязательств (руб.) </t>
  </si>
  <si>
    <t>"10" августа 2026 г.</t>
  </si>
  <si>
    <t>Клей канцелярский</t>
  </si>
  <si>
    <t>Блоки для записей, тип 1</t>
  </si>
  <si>
    <t>Средство корректирующее канцелярское</t>
  </si>
  <si>
    <t xml:space="preserve">Скобы для степлера № 23/15
</t>
  </si>
  <si>
    <t xml:space="preserve">Подушка для смачивания пальцев
</t>
  </si>
  <si>
    <t>Папка пластиковая</t>
  </si>
  <si>
    <t>Ножницы канцелярские</t>
  </si>
  <si>
    <t>Набор маркеров</t>
  </si>
  <si>
    <t>Набор</t>
  </si>
  <si>
    <t>Калькулятор электронный</t>
  </si>
  <si>
    <t>Блоки для записей, тип 2</t>
  </si>
  <si>
    <t>Расшиватель для скоб</t>
  </si>
  <si>
    <t>491 894 (Четыреста девяносто одна тысяча восемьсот девяносто четыре) рубля 54 копейки.</t>
  </si>
  <si>
    <t>Поставщик №1* *</t>
  </si>
  <si>
    <t>Поставщик №2* *</t>
  </si>
  <si>
    <t>Поставщик №3* *</t>
  </si>
  <si>
    <t>Поставщик №4* *</t>
  </si>
  <si>
    <r>
      <t>В связи с тем, что лимиты бюджетных обязательств до Заказчика доведены в ограниченном объеме, Заказчиком принято решение об уменьшении начальной (максимальной) цены контракта до размера утвержденных лимитов бюджетных обязательств. Таким образом, начальная (максимальная) цена контракта на поставку хозяйственных товаров (перчатки, тряпки, швабры) составила: 250 002 (Двести пятьдесят тысяч два) рубля 68 копеек</t>
    </r>
    <r>
      <rPr>
        <b/>
        <i/>
        <sz val="7"/>
        <color rgb="FF000000"/>
        <rFont val="Times New Roman"/>
        <family val="1"/>
        <charset val="204"/>
      </rPr>
      <t>.</t>
    </r>
  </si>
  <si>
    <t>Ручка канцелярская чёрная</t>
  </si>
  <si>
    <t xml:space="preserve">Ручка канцелярская красная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</si>
</sst>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9]dd/mm/yyyy"/>
    <numFmt numFmtId="165" formatCode="0.0000"/>
  </numFmts>
  <fonts count="8" x14ac:knownFonts="1">
    <font>
      <sz val="11"/>
      <color rgb="FF000000"/>
      <name val="Calibri"/>
      <family val="2"/>
      <charset val="204"/>
    </font>
    <font>
      <sz val="7"/>
      <color rgb="FF000000"/>
      <name val="Times New Roman"/>
      <family val="1"/>
      <charset val="204"/>
    </font>
    <font>
      <b/>
      <sz val="7"/>
      <name val="Times New Roman"/>
      <family val="1"/>
      <charset val="204"/>
    </font>
    <font>
      <b/>
      <sz val="7"/>
      <color rgb="FF000000"/>
      <name val="Times New Roman"/>
      <family val="1"/>
      <charset val="204"/>
    </font>
    <font>
      <b/>
      <i/>
      <sz val="7"/>
      <color rgb="FF000000"/>
      <name val="Times New Roman"/>
      <family val="1"/>
      <charset val="204"/>
    </font>
    <font>
      <i/>
      <sz val="7"/>
      <color rgb="FF000000"/>
      <name val="Times New Roman"/>
      <family val="1"/>
      <charset val="204"/>
    </font>
    <font>
      <b/>
      <u/>
      <sz val="7"/>
      <color rgb="FF000000"/>
      <name val="Times New Roman"/>
      <family val="1"/>
      <charset val="204"/>
    </font>
    <font>
      <sz val="7"/>
      <name val="Times New Roman"/>
      <family val="1"/>
      <charset val="204"/>
    </font>
  </fonts>
  <fills count="5">
    <fill>
      <patternFill patternType="none"/>
    </fill>
    <fill>
      <patternFill patternType="gray125"/>
    </fill>
    <fill>
      <patternFill patternType="solid">
        <fgColor rgb="FFFFFFFF"/>
        <bgColor rgb="FFFFFFCC"/>
      </patternFill>
    </fill>
    <fill>
      <patternFill patternType="solid">
        <fgColor theme="0"/>
        <bgColor rgb="FFFFFFCC"/>
      </patternFill>
    </fill>
    <fill>
      <patternFill patternType="solid">
        <fgColor theme="0"/>
        <bgColor indexed="64"/>
      </patternFill>
    </fill>
  </fills>
  <borders count="16">
    <border>
      <left/>
      <right/>
      <top/>
      <bottom/>
      <diagonal/>
    </border>
    <border>
      <left/>
      <right style="medium">
        <color auto="1"/>
      </right>
      <top/>
      <bottom/>
      <diagonal/>
    </border>
    <border>
      <left style="medium">
        <color auto="1"/>
      </left>
      <right style="medium">
        <color auto="1"/>
      </right>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auto="1"/>
      </right>
      <top/>
      <bottom/>
      <diagonal/>
    </border>
    <border>
      <left style="medium">
        <color auto="1"/>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Alignment="1">
      <alignment horizontal="center" vertical="top"/>
    </xf>
    <xf numFmtId="0" fontId="7" fillId="0" borderId="0" xfId="0" applyFont="1" applyAlignment="1">
      <alignment vertical="center"/>
    </xf>
    <xf numFmtId="0" fontId="1" fillId="0" borderId="0" xfId="0" applyFont="1" applyAlignment="1">
      <alignment vertical="center"/>
    </xf>
    <xf numFmtId="0" fontId="1" fillId="0" borderId="0" xfId="0" applyFont="1" applyBorder="1"/>
    <xf numFmtId="0" fontId="3" fillId="0" borderId="0" xfId="0" applyFont="1" applyBorder="1" applyAlignment="1">
      <alignment horizontal="left" vertical="center"/>
    </xf>
    <xf numFmtId="0" fontId="1" fillId="0" borderId="0" xfId="0" applyFont="1" applyBorder="1" applyAlignment="1">
      <alignment vertical="center"/>
    </xf>
    <xf numFmtId="164" fontId="3" fillId="0" borderId="0" xfId="0" applyNumberFormat="1" applyFont="1" applyBorder="1" applyAlignment="1">
      <alignment horizontal="center"/>
    </xf>
    <xf numFmtId="0" fontId="1" fillId="0" borderId="0" xfId="0" applyFont="1" applyBorder="1" applyAlignment="1" applyProtection="1">
      <alignment wrapText="1"/>
      <protection locked="0"/>
    </xf>
    <xf numFmtId="165" fontId="1" fillId="0" borderId="0" xfId="0" applyNumberFormat="1" applyFont="1" applyBorder="1" applyAlignment="1" applyProtection="1">
      <alignment horizontal="center" vertical="center"/>
      <protection locked="0"/>
    </xf>
    <xf numFmtId="0" fontId="1" fillId="0" borderId="0" xfId="0" applyFont="1" applyBorder="1" applyAlignment="1" applyProtection="1">
      <alignment horizontal="right" vertical="center"/>
      <protection locked="0"/>
    </xf>
    <xf numFmtId="4" fontId="1" fillId="0" borderId="0" xfId="0" applyNumberFormat="1" applyFont="1" applyBorder="1" applyAlignment="1">
      <alignment horizontal="center" vertical="top"/>
    </xf>
    <xf numFmtId="0" fontId="1" fillId="0" borderId="0" xfId="0" applyFont="1" applyAlignment="1" applyProtection="1">
      <alignment vertical="center"/>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wrapText="1"/>
      <protection locked="0"/>
    </xf>
    <xf numFmtId="165" fontId="1" fillId="0" borderId="0" xfId="0" applyNumberFormat="1" applyFont="1" applyAlignment="1" applyProtection="1">
      <alignment horizontal="center" vertical="center"/>
      <protection locked="0"/>
    </xf>
    <xf numFmtId="0" fontId="1" fillId="0" borderId="0" xfId="0" applyFont="1" applyAlignment="1" applyProtection="1">
      <alignment horizontal="center" wrapText="1"/>
      <protection locked="0"/>
    </xf>
    <xf numFmtId="0" fontId="1" fillId="0" borderId="0" xfId="0" applyFont="1" applyAlignment="1">
      <alignment horizontal="center"/>
    </xf>
    <xf numFmtId="0" fontId="1" fillId="0" borderId="0" xfId="0" applyFont="1" applyAlignment="1">
      <alignment horizontal="left"/>
    </xf>
    <xf numFmtId="0" fontId="3"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3" fontId="1" fillId="0" borderId="4" xfId="0" applyNumberFormat="1" applyFont="1" applyBorder="1" applyAlignment="1">
      <alignment horizontal="center" vertical="center" wrapText="1"/>
    </xf>
    <xf numFmtId="2" fontId="1" fillId="0" borderId="4" xfId="0" applyNumberFormat="1" applyFont="1" applyFill="1" applyBorder="1" applyAlignment="1">
      <alignment horizontal="center" vertical="center" wrapText="1"/>
    </xf>
    <xf numFmtId="2" fontId="1" fillId="0" borderId="4" xfId="0" applyNumberFormat="1" applyFont="1" applyBorder="1" applyAlignment="1">
      <alignment horizontal="center" vertical="center" wrapText="1"/>
    </xf>
    <xf numFmtId="2" fontId="1" fillId="2" borderId="4" xfId="0" applyNumberFormat="1" applyFont="1" applyFill="1" applyBorder="1" applyAlignment="1">
      <alignment horizontal="center" vertical="center" wrapText="1"/>
    </xf>
    <xf numFmtId="4" fontId="1" fillId="0" borderId="4" xfId="0"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top" wrapText="1"/>
    </xf>
    <xf numFmtId="0" fontId="1" fillId="0" borderId="4" xfId="0" applyFont="1" applyBorder="1" applyAlignment="1">
      <alignment horizontal="left" vertical="top" wrapText="1"/>
    </xf>
    <xf numFmtId="0" fontId="1" fillId="0" borderId="0" xfId="0" applyFont="1" applyBorder="1" applyAlignment="1">
      <alignment horizontal="center" vertical="top"/>
    </xf>
    <xf numFmtId="164" fontId="6" fillId="0" borderId="0" xfId="0" applyNumberFormat="1" applyFont="1" applyBorder="1" applyAlignment="1">
      <alignment horizontal="center"/>
    </xf>
    <xf numFmtId="0" fontId="6" fillId="0" borderId="0" xfId="0" applyFont="1" applyBorder="1" applyAlignment="1">
      <alignment horizontal="center"/>
    </xf>
    <xf numFmtId="4" fontId="3" fillId="0" borderId="4" xfId="0" applyNumberFormat="1" applyFont="1" applyBorder="1" applyAlignment="1">
      <alignment horizontal="center" vertical="center" wrapText="1"/>
    </xf>
    <xf numFmtId="0" fontId="2" fillId="0" borderId="9" xfId="0" applyFont="1" applyBorder="1" applyAlignment="1">
      <alignment vertical="center"/>
    </xf>
    <xf numFmtId="2" fontId="2" fillId="0" borderId="10" xfId="0" applyNumberFormat="1" applyFont="1" applyBorder="1" applyAlignment="1">
      <alignment vertical="center"/>
    </xf>
    <xf numFmtId="0" fontId="1" fillId="0" borderId="5" xfId="0" applyFont="1" applyBorder="1" applyAlignment="1">
      <alignment horizontal="left" vertical="center" wrapText="1"/>
    </xf>
    <xf numFmtId="0" fontId="1" fillId="0" borderId="6" xfId="0" applyFont="1" applyBorder="1"/>
    <xf numFmtId="0" fontId="3" fillId="0" borderId="5" xfId="0" applyFont="1" applyBorder="1" applyAlignment="1">
      <alignment horizontal="left" vertical="center"/>
    </xf>
    <xf numFmtId="0" fontId="1" fillId="0" borderId="6" xfId="0" applyFont="1" applyBorder="1" applyAlignment="1">
      <alignment vertical="center"/>
    </xf>
    <xf numFmtId="0" fontId="3" fillId="0" borderId="5" xfId="0" applyFont="1" applyBorder="1" applyAlignment="1"/>
    <xf numFmtId="0" fontId="1" fillId="0" borderId="6" xfId="0" applyFont="1" applyBorder="1" applyAlignment="1" applyProtection="1">
      <alignment vertical="center"/>
      <protection locked="0"/>
    </xf>
    <xf numFmtId="0" fontId="3" fillId="0" borderId="13" xfId="0" applyFont="1" applyBorder="1" applyAlignment="1"/>
    <xf numFmtId="164" fontId="3" fillId="0" borderId="14" xfId="0" applyNumberFormat="1" applyFont="1" applyBorder="1" applyAlignment="1">
      <alignment horizontal="center"/>
    </xf>
    <xf numFmtId="164" fontId="1" fillId="0" borderId="14" xfId="0" applyNumberFormat="1" applyFont="1" applyBorder="1" applyAlignment="1">
      <alignment horizontal="center"/>
    </xf>
    <xf numFmtId="0" fontId="1" fillId="0" borderId="14" xfId="0" applyFont="1" applyBorder="1" applyAlignment="1" applyProtection="1">
      <alignment wrapText="1"/>
      <protection locked="0"/>
    </xf>
    <xf numFmtId="165" fontId="1" fillId="0" borderId="14" xfId="0" applyNumberFormat="1" applyFont="1" applyBorder="1" applyAlignment="1" applyProtection="1">
      <alignment horizontal="center" vertical="center"/>
      <protection locked="0"/>
    </xf>
    <xf numFmtId="0" fontId="1" fillId="0" borderId="14" xfId="0" applyFont="1" applyBorder="1" applyAlignment="1" applyProtection="1">
      <alignment horizontal="right" vertical="center"/>
      <protection locked="0"/>
    </xf>
    <xf numFmtId="4" fontId="1" fillId="0" borderId="14" xfId="0" applyNumberFormat="1" applyFont="1" applyBorder="1" applyAlignment="1">
      <alignment horizontal="center" vertical="top"/>
    </xf>
    <xf numFmtId="0" fontId="1" fillId="0" borderId="15" xfId="0" applyFont="1" applyBorder="1" applyAlignment="1" applyProtection="1">
      <alignment vertical="center"/>
      <protection locked="0"/>
    </xf>
    <xf numFmtId="0" fontId="1" fillId="0" borderId="4" xfId="0" applyFont="1" applyBorder="1" applyAlignment="1">
      <alignment horizontal="center" vertical="center" wrapText="1"/>
    </xf>
    <xf numFmtId="0" fontId="1" fillId="4" borderId="4" xfId="0" applyFont="1" applyFill="1" applyBorder="1" applyAlignment="1">
      <alignment horizontal="center" vertical="center" wrapText="1"/>
    </xf>
    <xf numFmtId="2" fontId="7" fillId="4" borderId="4"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0" fontId="7" fillId="4" borderId="4" xfId="0" applyFont="1" applyFill="1" applyBorder="1" applyAlignment="1">
      <alignment horizontal="center"/>
    </xf>
    <xf numFmtId="0" fontId="1" fillId="4" borderId="4" xfId="0" applyFont="1" applyFill="1" applyBorder="1" applyAlignment="1">
      <alignment horizontal="center" vertical="top"/>
    </xf>
    <xf numFmtId="4" fontId="3" fillId="4" borderId="4" xfId="0" applyNumberFormat="1" applyFont="1" applyFill="1" applyBorder="1" applyAlignment="1">
      <alignment horizontal="center" vertical="center"/>
    </xf>
    <xf numFmtId="0" fontId="1" fillId="4" borderId="4" xfId="0" applyFont="1" applyFill="1" applyBorder="1" applyAlignment="1">
      <alignment horizontal="center" wrapText="1"/>
    </xf>
    <xf numFmtId="0" fontId="1" fillId="4"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3" borderId="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4" xfId="0" applyFont="1" applyBorder="1" applyAlignment="1">
      <alignment horizontal="righ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6" fillId="0" borderId="9" xfId="0" applyFont="1" applyBorder="1" applyAlignment="1">
      <alignment vertical="center"/>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Border="1" applyAlignment="1">
      <alignment horizontal="left"/>
    </xf>
    <xf numFmtId="0" fontId="1" fillId="0" borderId="0" xfId="0" applyFont="1" applyBorder="1" applyAlignment="1">
      <alignment horizontal="center"/>
    </xf>
    <xf numFmtId="0" fontId="1" fillId="0" borderId="0" xfId="0" applyFont="1" applyBorder="1" applyAlignment="1" applyProtection="1">
      <alignment horizontal="left" vertical="top" wrapText="1"/>
      <protection locked="0"/>
    </xf>
    <xf numFmtId="0" fontId="1" fillId="0" borderId="0" xfId="0" applyFont="1" applyBorder="1" applyAlignment="1">
      <alignment horizontal="center" vertical="top"/>
    </xf>
    <xf numFmtId="0" fontId="1" fillId="0" borderId="0" xfId="0" applyFont="1" applyBorder="1" applyAlignment="1" applyProtection="1">
      <alignment horizontal="center" vertical="top" wrapText="1"/>
      <protection locked="0"/>
    </xf>
    <xf numFmtId="164" fontId="6" fillId="0" borderId="0" xfId="0" applyNumberFormat="1" applyFont="1" applyBorder="1" applyAlignment="1">
      <alignment horizontal="center"/>
    </xf>
    <xf numFmtId="164" fontId="1" fillId="0" borderId="14" xfId="0" applyNumberFormat="1" applyFont="1" applyBorder="1" applyAlignment="1">
      <alignment horizontal="center"/>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3" fillId="0" borderId="5" xfId="0" applyFont="1" applyBorder="1" applyAlignment="1">
      <alignment horizontal="left"/>
    </xf>
    <xf numFmtId="0" fontId="3" fillId="0" borderId="3" xfId="0" applyFont="1" applyBorder="1" applyAlignment="1">
      <alignment horizontal="left"/>
    </xf>
    <xf numFmtId="0" fontId="6" fillId="0" borderId="0" xfId="0" applyFont="1" applyBorder="1" applyAlignment="1">
      <alignment horizontal="center"/>
    </xf>
    <xf numFmtId="0" fontId="1" fillId="0" borderId="0" xfId="0" applyFont="1" applyBorder="1" applyAlignment="1" applyProtection="1">
      <alignment horizontal="center" wrapText="1"/>
      <protection locked="0"/>
    </xf>
    <xf numFmtId="0" fontId="6" fillId="0" borderId="0" xfId="0" applyFont="1" applyBorder="1" applyAlignment="1" applyProtection="1">
      <alignment horizontal="center" wrapText="1"/>
      <protection locked="0"/>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center" vertical="center" wrapText="1"/>
    </xf>
    <xf numFmtId="2" fontId="3" fillId="0" borderId="4" xfId="0" applyNumberFormat="1" applyFont="1" applyBorder="1" applyAlignment="1">
      <alignment horizontal="center" vertical="top" wrapText="1"/>
    </xf>
    <xf numFmtId="0" fontId="3" fillId="0" borderId="4"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17</xdr:col>
      <xdr:colOff>88200</xdr:colOff>
      <xdr:row>2</xdr:row>
      <xdr:rowOff>691200</xdr:rowOff>
    </xdr:from>
    <xdr:to>
      <xdr:col>17</xdr:col>
      <xdr:colOff>1025640</xdr:colOff>
      <xdr:row>2</xdr:row>
      <xdr:rowOff>1296720</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tretch/>
      </xdr:blipFill>
      <xdr:spPr>
        <a:xfrm>
          <a:off x="6095160" y="1604160"/>
          <a:ext cx="937440" cy="605520"/>
        </a:xfrm>
        <a:prstGeom prst="rect">
          <a:avLst/>
        </a:prstGeom>
        <a:ln w="9360">
          <a:noFill/>
        </a:ln>
      </xdr:spPr>
    </xdr:pic>
    <xdr:clientData/>
  </xdr:twoCellAnchor>
  <xdr:twoCellAnchor>
    <xdr:from>
      <xdr:col>16</xdr:col>
      <xdr:colOff>74160</xdr:colOff>
      <xdr:row>2</xdr:row>
      <xdr:rowOff>585720</xdr:rowOff>
    </xdr:from>
    <xdr:to>
      <xdr:col>16</xdr:col>
      <xdr:colOff>956520</xdr:colOff>
      <xdr:row>2</xdr:row>
      <xdr:rowOff>1321920</xdr:rowOff>
    </xdr:to>
    <xdr:pic>
      <xdr:nvPicPr>
        <xdr:cNvPr id="3" name="Picture 2">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2"/>
        <a:stretch/>
      </xdr:blipFill>
      <xdr:spPr>
        <a:xfrm>
          <a:off x="5002200" y="1498680"/>
          <a:ext cx="882360" cy="736200"/>
        </a:xfrm>
        <a:prstGeom prst="rect">
          <a:avLst/>
        </a:prstGeom>
        <a:ln w="9360">
          <a:noFill/>
        </a:ln>
      </xdr:spPr>
    </xdr:pic>
    <xdr:clientData/>
  </xdr:twoCellAnchor>
  <xdr:twoCellAnchor>
    <xdr:from>
      <xdr:col>17</xdr:col>
      <xdr:colOff>1035326</xdr:colOff>
      <xdr:row>2</xdr:row>
      <xdr:rowOff>1291324</xdr:rowOff>
    </xdr:from>
    <xdr:to>
      <xdr:col>18</xdr:col>
      <xdr:colOff>1093304</xdr:colOff>
      <xdr:row>2</xdr:row>
      <xdr:rowOff>1888436</xdr:rowOff>
    </xdr:to>
    <xdr:pic>
      <xdr:nvPicPr>
        <xdr:cNvPr id="4" name="Picture 5">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3"/>
        <a:stretch/>
      </xdr:blipFill>
      <xdr:spPr>
        <a:xfrm>
          <a:off x="6692348" y="2185846"/>
          <a:ext cx="1118152" cy="597112"/>
        </a:xfrm>
        <a:prstGeom prst="rect">
          <a:avLst/>
        </a:prstGeom>
        <a:ln w="9360">
          <a:noFill/>
        </a:ln>
      </xdr:spPr>
    </xdr:pic>
    <xdr:clientData/>
  </xdr:twoCellAnchor>
  <xdr:twoCellAnchor>
    <xdr:from>
      <xdr:col>18</xdr:col>
      <xdr:colOff>912240</xdr:colOff>
      <xdr:row>2</xdr:row>
      <xdr:rowOff>896400</xdr:rowOff>
    </xdr:from>
    <xdr:to>
      <xdr:col>18</xdr:col>
      <xdr:colOff>1063800</xdr:colOff>
      <xdr:row>2</xdr:row>
      <xdr:rowOff>1124280</xdr:rowOff>
    </xdr:to>
    <xdr:pic>
      <xdr:nvPicPr>
        <xdr:cNvPr id="5" name="Picture 6">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4"/>
        <a:stretch/>
      </xdr:blipFill>
      <xdr:spPr>
        <a:xfrm>
          <a:off x="8038800" y="1809360"/>
          <a:ext cx="151560" cy="227880"/>
        </a:xfrm>
        <a:prstGeom prst="rect">
          <a:avLst/>
        </a:prstGeom>
        <a:ln w="9360">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30"/>
  <sheetViews>
    <sheetView tabSelected="1" zoomScale="140" zoomScaleNormal="140" workbookViewId="0">
      <selection activeCell="B9" sqref="B9"/>
    </sheetView>
  </sheetViews>
  <sheetFormatPr defaultColWidth="9.140625" defaultRowHeight="15" x14ac:dyDescent="0.25"/>
  <cols>
    <col min="1" max="1" width="3.28515625" style="1" customWidth="1"/>
    <col min="2" max="2" width="20.7109375" style="1" customWidth="1"/>
    <col min="3" max="3" width="7" style="1" customWidth="1"/>
    <col min="4" max="4" width="6.28515625" style="1" customWidth="1"/>
    <col min="5" max="5" width="8.85546875" style="1" customWidth="1"/>
    <col min="6" max="7" width="8.7109375" style="1" customWidth="1"/>
    <col min="8" max="8" width="9.140625" style="1"/>
    <col min="9" max="10" width="5.28515625" style="1" hidden="1" customWidth="1"/>
    <col min="11" max="11" width="0.140625" style="1" hidden="1" customWidth="1"/>
    <col min="12" max="14" width="11.7109375" style="1" hidden="1" customWidth="1"/>
    <col min="15" max="15" width="15" style="1" hidden="1" customWidth="1"/>
    <col min="16" max="16" width="11.85546875" style="1" customWidth="1"/>
    <col min="17" max="17" width="15.28515625" style="1" customWidth="1"/>
    <col min="18" max="18" width="15.85546875" style="1" customWidth="1"/>
    <col min="19" max="19" width="16.5703125" style="1" customWidth="1"/>
    <col min="20" max="20" width="8.42578125" style="1" customWidth="1"/>
    <col min="21" max="21" width="9.140625" style="1"/>
    <col min="22" max="22" width="10.28515625" style="1" customWidth="1"/>
    <col min="23" max="23" width="10.7109375" style="1" customWidth="1"/>
    <col min="24" max="24" width="11.28515625" style="1" customWidth="1"/>
    <col min="25" max="25" width="10.7109375" style="1" customWidth="1"/>
    <col min="26" max="1026" width="9.140625" style="1"/>
  </cols>
  <sheetData>
    <row r="1" spans="1:25" ht="30" customHeight="1" x14ac:dyDescent="0.25">
      <c r="A1" s="59" t="s">
        <v>27</v>
      </c>
      <c r="B1" s="59"/>
      <c r="C1" s="59"/>
      <c r="D1" s="59"/>
      <c r="E1" s="59"/>
      <c r="F1" s="59"/>
      <c r="G1" s="59"/>
      <c r="H1" s="59"/>
      <c r="I1" s="59"/>
      <c r="J1" s="59"/>
      <c r="K1" s="59"/>
      <c r="L1" s="59"/>
      <c r="M1" s="59"/>
      <c r="N1" s="59"/>
      <c r="O1" s="59"/>
      <c r="P1" s="59"/>
      <c r="Q1" s="59"/>
      <c r="R1" s="59"/>
      <c r="S1" s="59"/>
      <c r="T1" s="59"/>
      <c r="U1" s="59"/>
      <c r="V1" s="59"/>
      <c r="W1" s="59"/>
      <c r="X1" s="59"/>
      <c r="Y1" s="59"/>
    </row>
    <row r="2" spans="1:25" ht="41.25" customHeight="1" x14ac:dyDescent="0.25">
      <c r="A2" s="87" t="s">
        <v>0</v>
      </c>
      <c r="B2" s="87" t="s">
        <v>1</v>
      </c>
      <c r="C2" s="87" t="s">
        <v>2</v>
      </c>
      <c r="D2" s="87" t="s">
        <v>3</v>
      </c>
      <c r="E2" s="87" t="s">
        <v>4</v>
      </c>
      <c r="F2" s="87"/>
      <c r="G2" s="87"/>
      <c r="H2" s="87"/>
      <c r="I2" s="87"/>
      <c r="J2" s="87"/>
      <c r="K2" s="87"/>
      <c r="L2" s="87" t="s">
        <v>5</v>
      </c>
      <c r="M2" s="87"/>
      <c r="N2" s="87"/>
      <c r="O2" s="87" t="s">
        <v>6</v>
      </c>
      <c r="P2" s="88" t="s">
        <v>7</v>
      </c>
      <c r="Q2" s="88"/>
      <c r="R2" s="88"/>
      <c r="S2" s="89" t="s">
        <v>8</v>
      </c>
      <c r="T2" s="89"/>
      <c r="U2" s="89"/>
      <c r="V2" s="89"/>
      <c r="W2" s="57" t="s">
        <v>35</v>
      </c>
      <c r="X2" s="58" t="s">
        <v>36</v>
      </c>
      <c r="Y2" s="57" t="s">
        <v>37</v>
      </c>
    </row>
    <row r="3" spans="1:25" ht="144" customHeight="1" x14ac:dyDescent="0.25">
      <c r="A3" s="87"/>
      <c r="B3" s="87"/>
      <c r="C3" s="87"/>
      <c r="D3" s="87"/>
      <c r="E3" s="51" t="s">
        <v>52</v>
      </c>
      <c r="F3" s="51" t="s">
        <v>53</v>
      </c>
      <c r="G3" s="51" t="s">
        <v>54</v>
      </c>
      <c r="H3" s="51" t="s">
        <v>55</v>
      </c>
      <c r="I3" s="21"/>
      <c r="J3" s="21"/>
      <c r="K3" s="21" t="s">
        <v>9</v>
      </c>
      <c r="L3" s="28" t="s">
        <v>10</v>
      </c>
      <c r="M3" s="28" t="s">
        <v>10</v>
      </c>
      <c r="N3" s="28" t="s">
        <v>10</v>
      </c>
      <c r="O3" s="87"/>
      <c r="P3" s="28" t="s">
        <v>11</v>
      </c>
      <c r="Q3" s="28" t="s">
        <v>31</v>
      </c>
      <c r="R3" s="28" t="s">
        <v>12</v>
      </c>
      <c r="S3" s="28" t="s">
        <v>32</v>
      </c>
      <c r="T3" s="28" t="s">
        <v>13</v>
      </c>
      <c r="U3" s="28" t="s">
        <v>14</v>
      </c>
      <c r="V3" s="28" t="s">
        <v>15</v>
      </c>
      <c r="W3" s="57"/>
      <c r="X3" s="58"/>
      <c r="Y3" s="57"/>
    </row>
    <row r="4" spans="1:25" ht="10.5" customHeight="1" x14ac:dyDescent="0.25">
      <c r="A4" s="27">
        <v>1</v>
      </c>
      <c r="B4" s="29" t="s">
        <v>39</v>
      </c>
      <c r="C4" s="21" t="s">
        <v>33</v>
      </c>
      <c r="D4" s="22">
        <v>1000</v>
      </c>
      <c r="E4" s="24">
        <v>162</v>
      </c>
      <c r="F4" s="24">
        <v>165.24</v>
      </c>
      <c r="G4" s="25">
        <v>170.1</v>
      </c>
      <c r="H4" s="25">
        <v>176.58</v>
      </c>
      <c r="I4" s="21"/>
      <c r="J4" s="21"/>
      <c r="K4" s="21"/>
      <c r="L4" s="28"/>
      <c r="M4" s="28"/>
      <c r="N4" s="28"/>
      <c r="O4" s="27"/>
      <c r="P4" s="26">
        <f t="shared" ref="P4:P5" si="0">(E4+F4+G4+H4)/4</f>
        <v>168.48000000000002</v>
      </c>
      <c r="Q4" s="26">
        <f t="shared" ref="Q4:Q5" si="1">SQRT(((SUM((POWER(E4-P4,2)),(POWER(F4-P4,2)),(POWER(G4-P4,2)),(POWER(H4-P4,2)))/(COLUMNS(E4:H4)-1))))</f>
        <v>6.3435636672141982</v>
      </c>
      <c r="R4" s="26">
        <f t="shared" ref="R4:R5" si="2">Q4/P4*100</f>
        <v>3.765173116817544</v>
      </c>
      <c r="S4" s="26">
        <f t="shared" ref="S4:S5" si="3">P4*D4</f>
        <v>168480.00000000003</v>
      </c>
      <c r="T4" s="26">
        <f t="shared" ref="T4:T5" si="4">S4/D4</f>
        <v>168.48000000000002</v>
      </c>
      <c r="U4" s="26">
        <f t="shared" ref="U4:U5" si="5">ROUNDDOWN(T4,2)</f>
        <v>168.48</v>
      </c>
      <c r="V4" s="26">
        <f t="shared" ref="V4:V5" si="6">U4*D4</f>
        <v>168480</v>
      </c>
      <c r="W4" s="52">
        <f>U4*$W$17</f>
        <v>85.628110448227375</v>
      </c>
      <c r="X4" s="52">
        <v>85.63</v>
      </c>
      <c r="Y4" s="53">
        <f>X4*D4</f>
        <v>85630</v>
      </c>
    </row>
    <row r="5" spans="1:25" ht="10.5" customHeight="1" x14ac:dyDescent="0.25">
      <c r="A5" s="27">
        <v>2</v>
      </c>
      <c r="B5" s="29" t="s">
        <v>57</v>
      </c>
      <c r="C5" s="50" t="s">
        <v>33</v>
      </c>
      <c r="D5" s="22">
        <v>100</v>
      </c>
      <c r="E5" s="24">
        <v>22.5</v>
      </c>
      <c r="F5" s="24">
        <v>22.95</v>
      </c>
      <c r="G5" s="25">
        <v>23.18</v>
      </c>
      <c r="H5" s="25">
        <v>23.85</v>
      </c>
      <c r="I5" s="21"/>
      <c r="J5" s="21"/>
      <c r="K5" s="21"/>
      <c r="L5" s="28"/>
      <c r="M5" s="28"/>
      <c r="N5" s="28"/>
      <c r="O5" s="27"/>
      <c r="P5" s="26">
        <f t="shared" si="0"/>
        <v>23.119999999999997</v>
      </c>
      <c r="Q5" s="26">
        <f t="shared" si="1"/>
        <v>0.56267219586540862</v>
      </c>
      <c r="R5" s="26">
        <f t="shared" si="2"/>
        <v>2.4337032693140515</v>
      </c>
      <c r="S5" s="26">
        <f t="shared" si="3"/>
        <v>2311.9999999999995</v>
      </c>
      <c r="T5" s="26">
        <f t="shared" si="4"/>
        <v>23.119999999999994</v>
      </c>
      <c r="U5" s="26">
        <f t="shared" si="5"/>
        <v>23.12</v>
      </c>
      <c r="V5" s="26">
        <f t="shared" si="6"/>
        <v>2312</v>
      </c>
      <c r="W5" s="52">
        <f t="shared" ref="W5:W16" si="7">U5*$W$17</f>
        <v>11.75048619161335</v>
      </c>
      <c r="X5" s="52">
        <v>11.75</v>
      </c>
      <c r="Y5" s="53">
        <f t="shared" ref="Y5:Y16" si="8">X5*D5</f>
        <v>1175</v>
      </c>
    </row>
    <row r="6" spans="1:25" ht="10.5" customHeight="1" x14ac:dyDescent="0.25">
      <c r="A6" s="20">
        <v>3</v>
      </c>
      <c r="B6" s="29" t="s">
        <v>40</v>
      </c>
      <c r="C6" s="50" t="s">
        <v>33</v>
      </c>
      <c r="D6" s="22">
        <v>200</v>
      </c>
      <c r="E6" s="23">
        <v>555</v>
      </c>
      <c r="F6" s="24">
        <v>566.1</v>
      </c>
      <c r="G6" s="25">
        <v>566.1</v>
      </c>
      <c r="H6" s="25">
        <v>588.29999999999995</v>
      </c>
      <c r="I6" s="23"/>
      <c r="J6" s="23"/>
      <c r="K6" s="23"/>
      <c r="L6" s="23">
        <v>0</v>
      </c>
      <c r="M6" s="23">
        <v>0</v>
      </c>
      <c r="N6" s="23">
        <v>0</v>
      </c>
      <c r="O6" s="23">
        <v>0</v>
      </c>
      <c r="P6" s="26">
        <f>(E6+F6+G6+H6)/4</f>
        <v>568.875</v>
      </c>
      <c r="Q6" s="26">
        <f>SQRT(((SUM((POWER(E6-P6,2)),(POWER(F6-P6,2)),(POWER(G6-P6,2)),(POWER(H6-P6,2)))/(COLUMNS(E6:H6)-1))))</f>
        <v>13.967193705250862</v>
      </c>
      <c r="R6" s="26">
        <f>Q6/P6*100</f>
        <v>2.4552307106571503</v>
      </c>
      <c r="S6" s="26">
        <f>P6*D6</f>
        <v>113775</v>
      </c>
      <c r="T6" s="26">
        <f>S6/D6</f>
        <v>568.875</v>
      </c>
      <c r="U6" s="26">
        <f>ROUNDDOWN(T6,2)</f>
        <v>568.87</v>
      </c>
      <c r="V6" s="26">
        <f>U6*D6</f>
        <v>113774</v>
      </c>
      <c r="W6" s="52">
        <f t="shared" si="7"/>
        <v>289.12193251829956</v>
      </c>
      <c r="X6" s="52">
        <v>289.12</v>
      </c>
      <c r="Y6" s="53">
        <f t="shared" si="8"/>
        <v>57824</v>
      </c>
    </row>
    <row r="7" spans="1:25" ht="20.25" customHeight="1" x14ac:dyDescent="0.25">
      <c r="A7" s="20">
        <v>4</v>
      </c>
      <c r="B7" s="29" t="s">
        <v>41</v>
      </c>
      <c r="C7" s="50" t="s">
        <v>33</v>
      </c>
      <c r="D7" s="22">
        <v>200</v>
      </c>
      <c r="E7" s="23">
        <v>66.7</v>
      </c>
      <c r="F7" s="24">
        <v>68.034000000000006</v>
      </c>
      <c r="G7" s="25">
        <v>69.37</v>
      </c>
      <c r="H7" s="25">
        <v>70.7</v>
      </c>
      <c r="I7" s="23"/>
      <c r="J7" s="23"/>
      <c r="K7" s="23"/>
      <c r="L7" s="23"/>
      <c r="M7" s="23"/>
      <c r="N7" s="23"/>
      <c r="O7" s="23"/>
      <c r="P7" s="26">
        <f t="shared" ref="P7:P16" si="9">(E7+F7+G7+H7)/4</f>
        <v>68.701000000000008</v>
      </c>
      <c r="Q7" s="26">
        <f t="shared" ref="Q7:Q16" si="10">SQRT(((SUM((POWER(E7-P7,2)),(POWER(F7-P7,2)),(POWER(G7-P7,2)),(POWER(H7-P7,2)))/(COLUMNS(E7:H7)-1))))</f>
        <v>1.7216708938315319</v>
      </c>
      <c r="R7" s="26">
        <f t="shared" ref="R7:R16" si="11">Q7/P7*100</f>
        <v>2.5060346921173373</v>
      </c>
      <c r="S7" s="26">
        <f t="shared" ref="S7:S16" si="12">P7*D7</f>
        <v>13740.2</v>
      </c>
      <c r="T7" s="26">
        <f t="shared" ref="T7:T16" si="13">S7/D7</f>
        <v>68.701000000000008</v>
      </c>
      <c r="U7" s="26">
        <f t="shared" ref="U7:U16" si="14">ROUNDDOWN(T7,2)</f>
        <v>68.7</v>
      </c>
      <c r="V7" s="26">
        <f t="shared" ref="V7:V16" si="15">U7*D7</f>
        <v>13740</v>
      </c>
      <c r="W7" s="52">
        <f t="shared" si="7"/>
        <v>34.916020820235168</v>
      </c>
      <c r="X7" s="52">
        <v>34.92</v>
      </c>
      <c r="Y7" s="53">
        <f t="shared" si="8"/>
        <v>6984</v>
      </c>
    </row>
    <row r="8" spans="1:25" ht="9.75" customHeight="1" x14ac:dyDescent="0.25">
      <c r="A8" s="20">
        <v>5</v>
      </c>
      <c r="B8" s="29" t="s">
        <v>42</v>
      </c>
      <c r="C8" s="50" t="s">
        <v>34</v>
      </c>
      <c r="D8" s="22">
        <v>100</v>
      </c>
      <c r="E8" s="23">
        <v>324</v>
      </c>
      <c r="F8" s="24">
        <v>330.48</v>
      </c>
      <c r="G8" s="25">
        <v>333.72</v>
      </c>
      <c r="H8" s="25">
        <v>343.44</v>
      </c>
      <c r="I8" s="23"/>
      <c r="J8" s="23"/>
      <c r="K8" s="23"/>
      <c r="L8" s="23"/>
      <c r="M8" s="23"/>
      <c r="N8" s="23"/>
      <c r="O8" s="23"/>
      <c r="P8" s="26">
        <f t="shared" si="9"/>
        <v>332.91</v>
      </c>
      <c r="Q8" s="26">
        <f t="shared" si="10"/>
        <v>8.0999999999999979</v>
      </c>
      <c r="R8" s="26">
        <f t="shared" si="11"/>
        <v>2.4330900243308995</v>
      </c>
      <c r="S8" s="26">
        <f t="shared" si="12"/>
        <v>33291</v>
      </c>
      <c r="T8" s="26">
        <f t="shared" si="13"/>
        <v>332.91</v>
      </c>
      <c r="U8" s="26">
        <f t="shared" si="14"/>
        <v>332.91</v>
      </c>
      <c r="V8" s="26">
        <f t="shared" si="15"/>
        <v>33291</v>
      </c>
      <c r="W8" s="52">
        <f t="shared" si="7"/>
        <v>169.19785285683392</v>
      </c>
      <c r="X8" s="52">
        <v>169.2</v>
      </c>
      <c r="Y8" s="53">
        <f t="shared" si="8"/>
        <v>16920</v>
      </c>
    </row>
    <row r="9" spans="1:25" ht="10.5" customHeight="1" x14ac:dyDescent="0.25">
      <c r="A9" s="20">
        <v>6</v>
      </c>
      <c r="B9" s="29" t="s">
        <v>58</v>
      </c>
      <c r="C9" s="50" t="s">
        <v>33</v>
      </c>
      <c r="D9" s="22">
        <v>200</v>
      </c>
      <c r="E9" s="23">
        <v>40.9</v>
      </c>
      <c r="F9" s="24">
        <v>41.718000000000004</v>
      </c>
      <c r="G9" s="25">
        <v>42.13</v>
      </c>
      <c r="H9" s="25">
        <v>44.58</v>
      </c>
      <c r="I9" s="23"/>
      <c r="J9" s="23"/>
      <c r="K9" s="23"/>
      <c r="L9" s="23"/>
      <c r="M9" s="23"/>
      <c r="N9" s="23"/>
      <c r="O9" s="23"/>
      <c r="P9" s="26">
        <f t="shared" si="9"/>
        <v>42.331999999999994</v>
      </c>
      <c r="Q9" s="26">
        <f t="shared" si="10"/>
        <v>1.5834485572109156</v>
      </c>
      <c r="R9" s="26">
        <f t="shared" si="11"/>
        <v>3.740547475221855</v>
      </c>
      <c r="S9" s="26">
        <f t="shared" si="12"/>
        <v>8466.3999999999978</v>
      </c>
      <c r="T9" s="26">
        <f t="shared" si="13"/>
        <v>42.331999999999987</v>
      </c>
      <c r="U9" s="26">
        <f t="shared" si="14"/>
        <v>42.33</v>
      </c>
      <c r="V9" s="26">
        <f t="shared" si="15"/>
        <v>8466</v>
      </c>
      <c r="W9" s="52">
        <f t="shared" si="7"/>
        <v>21.51375780670385</v>
      </c>
      <c r="X9" s="52">
        <v>21.51</v>
      </c>
      <c r="Y9" s="53">
        <f t="shared" si="8"/>
        <v>4302</v>
      </c>
    </row>
    <row r="10" spans="1:25" ht="10.5" customHeight="1" x14ac:dyDescent="0.25">
      <c r="A10" s="20">
        <v>7</v>
      </c>
      <c r="B10" s="29" t="s">
        <v>43</v>
      </c>
      <c r="C10" s="50" t="s">
        <v>33</v>
      </c>
      <c r="D10" s="22">
        <v>50</v>
      </c>
      <c r="E10" s="23">
        <v>55</v>
      </c>
      <c r="F10" s="24">
        <v>56.1</v>
      </c>
      <c r="G10" s="25">
        <v>57.2</v>
      </c>
      <c r="H10" s="25">
        <v>59.95</v>
      </c>
      <c r="I10" s="23"/>
      <c r="J10" s="23"/>
      <c r="K10" s="23"/>
      <c r="L10" s="23"/>
      <c r="M10" s="23"/>
      <c r="N10" s="23"/>
      <c r="O10" s="23"/>
      <c r="P10" s="26">
        <f t="shared" si="9"/>
        <v>57.0625</v>
      </c>
      <c r="Q10" s="26">
        <f t="shared" si="10"/>
        <v>2.1242155414803534</v>
      </c>
      <c r="R10" s="26">
        <f t="shared" si="11"/>
        <v>3.7226121208856142</v>
      </c>
      <c r="S10" s="26">
        <f t="shared" si="12"/>
        <v>2853.125</v>
      </c>
      <c r="T10" s="26">
        <f t="shared" si="13"/>
        <v>57.0625</v>
      </c>
      <c r="U10" s="26">
        <f t="shared" si="14"/>
        <v>57.06</v>
      </c>
      <c r="V10" s="26">
        <f t="shared" si="15"/>
        <v>2853</v>
      </c>
      <c r="W10" s="52">
        <f t="shared" si="7"/>
        <v>29.000118602658205</v>
      </c>
      <c r="X10" s="52">
        <v>29</v>
      </c>
      <c r="Y10" s="53">
        <f t="shared" si="8"/>
        <v>1450</v>
      </c>
    </row>
    <row r="11" spans="1:25" ht="10.5" customHeight="1" x14ac:dyDescent="0.25">
      <c r="A11" s="20">
        <v>8</v>
      </c>
      <c r="B11" s="29" t="s">
        <v>44</v>
      </c>
      <c r="C11" s="50" t="s">
        <v>33</v>
      </c>
      <c r="D11" s="22">
        <v>50</v>
      </c>
      <c r="E11" s="23">
        <v>338</v>
      </c>
      <c r="F11" s="24">
        <v>344.76</v>
      </c>
      <c r="G11" s="25">
        <v>344.76</v>
      </c>
      <c r="H11" s="25">
        <v>368.42</v>
      </c>
      <c r="I11" s="23"/>
      <c r="J11" s="23"/>
      <c r="K11" s="23"/>
      <c r="L11" s="23"/>
      <c r="M11" s="23"/>
      <c r="N11" s="23"/>
      <c r="O11" s="23"/>
      <c r="P11" s="26">
        <f t="shared" si="9"/>
        <v>348.98500000000001</v>
      </c>
      <c r="Q11" s="26">
        <f t="shared" si="10"/>
        <v>13.342797058088443</v>
      </c>
      <c r="R11" s="26">
        <f t="shared" si="11"/>
        <v>3.8233153453840254</v>
      </c>
      <c r="S11" s="26">
        <f t="shared" si="12"/>
        <v>17449.25</v>
      </c>
      <c r="T11" s="26">
        <f t="shared" si="13"/>
        <v>348.98500000000001</v>
      </c>
      <c r="U11" s="26">
        <f t="shared" si="14"/>
        <v>348.98</v>
      </c>
      <c r="V11" s="26">
        <f t="shared" si="15"/>
        <v>17449</v>
      </c>
      <c r="W11" s="52">
        <f t="shared" si="7"/>
        <v>177.3652539424406</v>
      </c>
      <c r="X11" s="52">
        <v>177.37</v>
      </c>
      <c r="Y11" s="53">
        <f t="shared" si="8"/>
        <v>8868.5</v>
      </c>
    </row>
    <row r="12" spans="1:25" ht="10.5" customHeight="1" x14ac:dyDescent="0.25">
      <c r="A12" s="20">
        <v>9</v>
      </c>
      <c r="B12" s="29" t="s">
        <v>45</v>
      </c>
      <c r="C12" s="50" t="s">
        <v>33</v>
      </c>
      <c r="D12" s="22">
        <v>50</v>
      </c>
      <c r="E12" s="23">
        <v>327</v>
      </c>
      <c r="F12" s="24">
        <v>333.54</v>
      </c>
      <c r="G12" s="25">
        <v>333.54</v>
      </c>
      <c r="H12" s="25">
        <v>356.43</v>
      </c>
      <c r="I12" s="23"/>
      <c r="J12" s="23"/>
      <c r="K12" s="23"/>
      <c r="L12" s="23"/>
      <c r="M12" s="23"/>
      <c r="N12" s="23"/>
      <c r="O12" s="23"/>
      <c r="P12" s="26">
        <f t="shared" si="9"/>
        <v>337.6275</v>
      </c>
      <c r="Q12" s="26">
        <f t="shared" si="10"/>
        <v>12.908564017736442</v>
      </c>
      <c r="R12" s="26">
        <f t="shared" si="11"/>
        <v>3.8233153453840227</v>
      </c>
      <c r="S12" s="26">
        <f t="shared" si="12"/>
        <v>16881.375</v>
      </c>
      <c r="T12" s="26">
        <f t="shared" si="13"/>
        <v>337.6275</v>
      </c>
      <c r="U12" s="26">
        <f t="shared" si="14"/>
        <v>337.62</v>
      </c>
      <c r="V12" s="26">
        <f t="shared" si="15"/>
        <v>16881</v>
      </c>
      <c r="W12" s="52">
        <f t="shared" si="7"/>
        <v>171.59165865105965</v>
      </c>
      <c r="X12" s="52">
        <v>171.59</v>
      </c>
      <c r="Y12" s="53">
        <f t="shared" si="8"/>
        <v>8579.5</v>
      </c>
    </row>
    <row r="13" spans="1:25" ht="10.5" customHeight="1" x14ac:dyDescent="0.25">
      <c r="A13" s="20">
        <v>10</v>
      </c>
      <c r="B13" s="29" t="s">
        <v>46</v>
      </c>
      <c r="C13" s="50" t="s">
        <v>47</v>
      </c>
      <c r="D13" s="22">
        <v>100</v>
      </c>
      <c r="E13" s="23">
        <v>306</v>
      </c>
      <c r="F13" s="24">
        <v>312.12</v>
      </c>
      <c r="G13" s="25">
        <v>309.06</v>
      </c>
      <c r="H13" s="25">
        <v>330.48</v>
      </c>
      <c r="I13" s="23"/>
      <c r="J13" s="23"/>
      <c r="K13" s="23"/>
      <c r="L13" s="23"/>
      <c r="M13" s="23"/>
      <c r="N13" s="23"/>
      <c r="O13" s="23"/>
      <c r="P13" s="26">
        <f t="shared" si="9"/>
        <v>314.41500000000002</v>
      </c>
      <c r="Q13" s="26">
        <f t="shared" si="10"/>
        <v>10.997567912952398</v>
      </c>
      <c r="R13" s="26">
        <f t="shared" si="11"/>
        <v>3.4977872916217096</v>
      </c>
      <c r="S13" s="26">
        <f t="shared" si="12"/>
        <v>31441.500000000004</v>
      </c>
      <c r="T13" s="26">
        <f t="shared" si="13"/>
        <v>314.41500000000002</v>
      </c>
      <c r="U13" s="26">
        <f t="shared" si="14"/>
        <v>314.41000000000003</v>
      </c>
      <c r="V13" s="26">
        <f t="shared" si="15"/>
        <v>31441.000000000004</v>
      </c>
      <c r="W13" s="52">
        <f t="shared" si="7"/>
        <v>159.79543094745472</v>
      </c>
      <c r="X13" s="52">
        <v>159.80000000000001</v>
      </c>
      <c r="Y13" s="53">
        <f t="shared" si="8"/>
        <v>15980.000000000002</v>
      </c>
    </row>
    <row r="14" spans="1:25" ht="10.5" customHeight="1" x14ac:dyDescent="0.25">
      <c r="A14" s="20">
        <v>11</v>
      </c>
      <c r="B14" s="29" t="s">
        <v>48</v>
      </c>
      <c r="C14" s="50" t="s">
        <v>33</v>
      </c>
      <c r="D14" s="22">
        <v>2</v>
      </c>
      <c r="E14" s="23">
        <v>1194</v>
      </c>
      <c r="F14" s="24">
        <v>1217.8800000000001</v>
      </c>
      <c r="G14" s="25">
        <v>1241.76</v>
      </c>
      <c r="H14" s="25">
        <v>1301.46</v>
      </c>
      <c r="I14" s="23"/>
      <c r="J14" s="23"/>
      <c r="K14" s="23"/>
      <c r="L14" s="23"/>
      <c r="M14" s="23"/>
      <c r="N14" s="23"/>
      <c r="O14" s="23"/>
      <c r="P14" s="26">
        <f t="shared" si="9"/>
        <v>1238.7750000000001</v>
      </c>
      <c r="Q14" s="26">
        <f t="shared" si="10"/>
        <v>46.114788300500742</v>
      </c>
      <c r="R14" s="26">
        <f t="shared" si="11"/>
        <v>3.722612120885612</v>
      </c>
      <c r="S14" s="26">
        <f t="shared" si="12"/>
        <v>2477.5500000000002</v>
      </c>
      <c r="T14" s="26">
        <f t="shared" si="13"/>
        <v>1238.7750000000001</v>
      </c>
      <c r="U14" s="26">
        <f t="shared" si="14"/>
        <v>1238.77</v>
      </c>
      <c r="V14" s="26">
        <f t="shared" si="15"/>
        <v>2477.54</v>
      </c>
      <c r="W14" s="52">
        <f t="shared" si="7"/>
        <v>629.59125344225208</v>
      </c>
      <c r="X14" s="52">
        <v>629.59</v>
      </c>
      <c r="Y14" s="53">
        <f t="shared" si="8"/>
        <v>1259.18</v>
      </c>
    </row>
    <row r="15" spans="1:25" ht="10.5" customHeight="1" x14ac:dyDescent="0.25">
      <c r="A15" s="20">
        <v>12</v>
      </c>
      <c r="B15" s="29" t="s">
        <v>49</v>
      </c>
      <c r="C15" s="50" t="s">
        <v>33</v>
      </c>
      <c r="D15" s="22">
        <v>300</v>
      </c>
      <c r="E15" s="23">
        <v>249</v>
      </c>
      <c r="F15" s="24">
        <v>253.98</v>
      </c>
      <c r="G15" s="25">
        <v>256.47000000000003</v>
      </c>
      <c r="H15" s="25">
        <v>266.43</v>
      </c>
      <c r="I15" s="23"/>
      <c r="J15" s="23"/>
      <c r="K15" s="23"/>
      <c r="L15" s="23"/>
      <c r="M15" s="23"/>
      <c r="N15" s="23"/>
      <c r="O15" s="23"/>
      <c r="P15" s="26">
        <f t="shared" si="9"/>
        <v>256.47000000000003</v>
      </c>
      <c r="Q15" s="26">
        <f t="shared" si="10"/>
        <v>7.3303615190521176</v>
      </c>
      <c r="R15" s="26">
        <f t="shared" si="11"/>
        <v>2.858175037646554</v>
      </c>
      <c r="S15" s="26">
        <f t="shared" si="12"/>
        <v>76941.000000000015</v>
      </c>
      <c r="T15" s="26">
        <f t="shared" si="13"/>
        <v>256.47000000000003</v>
      </c>
      <c r="U15" s="26">
        <f t="shared" si="14"/>
        <v>256.47000000000003</v>
      </c>
      <c r="V15" s="26">
        <f t="shared" si="15"/>
        <v>76941.000000000015</v>
      </c>
      <c r="W15" s="52">
        <f t="shared" si="7"/>
        <v>130.34806200532336</v>
      </c>
      <c r="X15" s="52">
        <v>130.35</v>
      </c>
      <c r="Y15" s="53">
        <f t="shared" si="8"/>
        <v>39105</v>
      </c>
    </row>
    <row r="16" spans="1:25" ht="10.5" customHeight="1" x14ac:dyDescent="0.25">
      <c r="A16" s="20">
        <v>13</v>
      </c>
      <c r="B16" s="29" t="s">
        <v>50</v>
      </c>
      <c r="C16" s="50" t="s">
        <v>33</v>
      </c>
      <c r="D16" s="22">
        <v>50</v>
      </c>
      <c r="E16" s="23">
        <v>73.400000000000006</v>
      </c>
      <c r="F16" s="24">
        <v>74.867999999999995</v>
      </c>
      <c r="G16" s="25">
        <v>74.87</v>
      </c>
      <c r="H16" s="25">
        <v>80.010000000000005</v>
      </c>
      <c r="I16" s="23"/>
      <c r="J16" s="23"/>
      <c r="K16" s="23"/>
      <c r="L16" s="23"/>
      <c r="M16" s="23"/>
      <c r="N16" s="23"/>
      <c r="O16" s="23"/>
      <c r="P16" s="26">
        <f t="shared" si="9"/>
        <v>75.787000000000006</v>
      </c>
      <c r="Q16" s="26">
        <f t="shared" si="10"/>
        <v>2.8992497880198833</v>
      </c>
      <c r="R16" s="26">
        <f t="shared" si="11"/>
        <v>3.8255238867086483</v>
      </c>
      <c r="S16" s="26">
        <f t="shared" si="12"/>
        <v>3789.3500000000004</v>
      </c>
      <c r="T16" s="26">
        <f t="shared" si="13"/>
        <v>75.787000000000006</v>
      </c>
      <c r="U16" s="26">
        <f t="shared" si="14"/>
        <v>75.78</v>
      </c>
      <c r="V16" s="26">
        <f t="shared" si="15"/>
        <v>3789</v>
      </c>
      <c r="W16" s="52">
        <f t="shared" si="7"/>
        <v>38.514353096905694</v>
      </c>
      <c r="X16" s="52">
        <v>38.51</v>
      </c>
      <c r="Y16" s="53">
        <f t="shared" si="8"/>
        <v>1925.5</v>
      </c>
    </row>
    <row r="17" spans="1:25" s="2" customFormat="1" ht="12" customHeight="1" x14ac:dyDescent="0.2">
      <c r="A17" s="63" t="s">
        <v>16</v>
      </c>
      <c r="B17" s="63"/>
      <c r="C17" s="63"/>
      <c r="D17" s="63"/>
      <c r="E17" s="63"/>
      <c r="F17" s="63"/>
      <c r="G17" s="63"/>
      <c r="H17" s="63"/>
      <c r="I17" s="63"/>
      <c r="J17" s="63"/>
      <c r="K17" s="63"/>
      <c r="L17" s="63"/>
      <c r="M17" s="63"/>
      <c r="N17" s="63"/>
      <c r="O17" s="63"/>
      <c r="P17" s="63"/>
      <c r="Q17" s="63"/>
      <c r="R17" s="63"/>
      <c r="S17" s="63"/>
      <c r="T17" s="63"/>
      <c r="U17" s="63"/>
      <c r="V17" s="33">
        <f>SUM(V4:V16)</f>
        <v>491894.54</v>
      </c>
      <c r="W17" s="54">
        <f>250000/V17</f>
        <v>0.50823902212860506</v>
      </c>
      <c r="X17" s="55"/>
      <c r="Y17" s="56">
        <f>SUM(Y4:Y16)</f>
        <v>250002.68</v>
      </c>
    </row>
    <row r="18" spans="1:25" s="3" customFormat="1" ht="19.899999999999999" customHeight="1" x14ac:dyDescent="0.25">
      <c r="A18" s="64" t="s">
        <v>17</v>
      </c>
      <c r="B18" s="65"/>
      <c r="C18" s="65"/>
      <c r="D18" s="65"/>
      <c r="E18" s="66" t="s">
        <v>51</v>
      </c>
      <c r="F18" s="66"/>
      <c r="G18" s="66"/>
      <c r="H18" s="66"/>
      <c r="I18" s="66"/>
      <c r="J18" s="66"/>
      <c r="K18" s="66"/>
      <c r="L18" s="66"/>
      <c r="M18" s="66"/>
      <c r="N18" s="66"/>
      <c r="O18" s="66"/>
      <c r="P18" s="66"/>
      <c r="Q18" s="66"/>
      <c r="R18" s="66"/>
      <c r="S18" s="34"/>
      <c r="T18" s="34"/>
      <c r="U18" s="34"/>
      <c r="V18" s="35"/>
    </row>
    <row r="19" spans="1:25" s="4" customFormat="1" ht="13.9" customHeight="1" x14ac:dyDescent="0.25">
      <c r="A19" s="67" t="s">
        <v>18</v>
      </c>
      <c r="B19" s="68"/>
      <c r="C19" s="68"/>
      <c r="D19" s="68"/>
      <c r="E19" s="68"/>
      <c r="F19" s="68"/>
      <c r="G19" s="68"/>
      <c r="H19" s="68"/>
      <c r="I19" s="68"/>
      <c r="J19" s="68"/>
      <c r="K19" s="68"/>
      <c r="L19" s="68"/>
      <c r="M19" s="68"/>
      <c r="N19" s="68"/>
      <c r="O19" s="68"/>
      <c r="P19" s="68"/>
      <c r="Q19" s="68"/>
      <c r="R19" s="68"/>
      <c r="S19" s="68"/>
      <c r="T19" s="68"/>
      <c r="U19" s="68"/>
      <c r="V19" s="69"/>
    </row>
    <row r="20" spans="1:25" s="4" customFormat="1" ht="21.75" customHeight="1" x14ac:dyDescent="0.25">
      <c r="A20" s="60" t="s">
        <v>56</v>
      </c>
      <c r="B20" s="61"/>
      <c r="C20" s="61"/>
      <c r="D20" s="61"/>
      <c r="E20" s="61"/>
      <c r="F20" s="61"/>
      <c r="G20" s="61"/>
      <c r="H20" s="61"/>
      <c r="I20" s="61"/>
      <c r="J20" s="61"/>
      <c r="K20" s="61"/>
      <c r="L20" s="61"/>
      <c r="M20" s="61"/>
      <c r="N20" s="61"/>
      <c r="O20" s="61"/>
      <c r="P20" s="61"/>
      <c r="Q20" s="61"/>
      <c r="R20" s="61"/>
      <c r="S20" s="61"/>
      <c r="T20" s="61"/>
      <c r="U20" s="61"/>
      <c r="V20" s="62"/>
    </row>
    <row r="21" spans="1:25" ht="25.5" customHeight="1" x14ac:dyDescent="0.25">
      <c r="A21" s="84" t="s">
        <v>19</v>
      </c>
      <c r="B21" s="85"/>
      <c r="C21" s="85"/>
      <c r="D21" s="85"/>
      <c r="E21" s="85"/>
      <c r="F21" s="85"/>
      <c r="G21" s="85"/>
      <c r="H21" s="85"/>
      <c r="I21" s="85"/>
      <c r="J21" s="85"/>
      <c r="K21" s="85"/>
      <c r="L21" s="85"/>
      <c r="M21" s="85"/>
      <c r="N21" s="85"/>
      <c r="O21" s="85"/>
      <c r="P21" s="85"/>
      <c r="Q21" s="85"/>
      <c r="R21" s="85"/>
      <c r="S21" s="85"/>
      <c r="T21" s="85"/>
      <c r="U21" s="85"/>
      <c r="V21" s="86"/>
    </row>
    <row r="22" spans="1:25" ht="10.5" customHeight="1" x14ac:dyDescent="0.25">
      <c r="A22" s="36" t="s">
        <v>20</v>
      </c>
      <c r="B22" s="77" t="s">
        <v>21</v>
      </c>
      <c r="C22" s="77"/>
      <c r="D22" s="77"/>
      <c r="E22" s="77"/>
      <c r="F22" s="77"/>
      <c r="G22" s="77"/>
      <c r="H22" s="77"/>
      <c r="I22" s="77"/>
      <c r="J22" s="77"/>
      <c r="K22" s="77"/>
      <c r="L22" s="77"/>
      <c r="M22" s="77"/>
      <c r="N22" s="77"/>
      <c r="O22" s="77"/>
      <c r="P22" s="77"/>
      <c r="Q22" s="77"/>
      <c r="R22" s="77"/>
      <c r="S22" s="77"/>
      <c r="T22" s="77"/>
      <c r="U22" s="77"/>
      <c r="V22" s="78"/>
    </row>
    <row r="23" spans="1:25" ht="15" customHeight="1" x14ac:dyDescent="0.25">
      <c r="A23" s="79" t="s">
        <v>22</v>
      </c>
      <c r="B23" s="80"/>
      <c r="C23" s="81" t="s">
        <v>29</v>
      </c>
      <c r="D23" s="81"/>
      <c r="E23" s="81"/>
      <c r="F23" s="81"/>
      <c r="G23" s="32"/>
      <c r="H23" s="82" t="s">
        <v>23</v>
      </c>
      <c r="I23" s="82"/>
      <c r="J23" s="82"/>
      <c r="K23" s="82"/>
      <c r="L23" s="82"/>
      <c r="M23" s="82"/>
      <c r="N23" s="82"/>
      <c r="O23" s="82"/>
      <c r="P23" s="82"/>
      <c r="Q23" s="83" t="s">
        <v>30</v>
      </c>
      <c r="R23" s="83"/>
      <c r="S23" s="5"/>
      <c r="T23" s="5"/>
      <c r="U23" s="5"/>
      <c r="V23" s="37"/>
    </row>
    <row r="24" spans="1:25" s="4" customFormat="1" ht="15" customHeight="1" x14ac:dyDescent="0.25">
      <c r="A24" s="38"/>
      <c r="B24" s="6"/>
      <c r="C24" s="73" t="s">
        <v>24</v>
      </c>
      <c r="D24" s="73"/>
      <c r="E24" s="73"/>
      <c r="F24" s="73"/>
      <c r="G24" s="30"/>
      <c r="H24" s="74" t="s">
        <v>28</v>
      </c>
      <c r="I24" s="74"/>
      <c r="J24" s="74"/>
      <c r="K24" s="74"/>
      <c r="L24" s="74"/>
      <c r="M24" s="74"/>
      <c r="N24" s="74"/>
      <c r="O24" s="74"/>
      <c r="P24" s="74"/>
      <c r="Q24" s="74" t="s">
        <v>25</v>
      </c>
      <c r="R24" s="74"/>
      <c r="S24" s="7"/>
      <c r="T24" s="7"/>
      <c r="U24" s="7"/>
      <c r="V24" s="39"/>
    </row>
    <row r="25" spans="1:25" s="13" customFormat="1" ht="10.5" x14ac:dyDescent="0.2">
      <c r="A25" s="40" t="s">
        <v>26</v>
      </c>
      <c r="B25" s="8"/>
      <c r="C25" s="75" t="s">
        <v>38</v>
      </c>
      <c r="D25" s="75"/>
      <c r="E25" s="75"/>
      <c r="F25" s="75"/>
      <c r="G25" s="31"/>
      <c r="H25" s="9"/>
      <c r="I25" s="9"/>
      <c r="J25" s="10"/>
      <c r="K25" s="9"/>
      <c r="L25" s="9"/>
      <c r="M25" s="9"/>
      <c r="N25" s="9"/>
      <c r="O25" s="9"/>
      <c r="P25" s="9"/>
      <c r="Q25" s="9"/>
      <c r="R25" s="9"/>
      <c r="S25" s="9"/>
      <c r="T25" s="11"/>
      <c r="U25" s="12"/>
      <c r="V25" s="41"/>
    </row>
    <row r="26" spans="1:25" s="13" customFormat="1" ht="10.5" x14ac:dyDescent="0.2">
      <c r="A26" s="42"/>
      <c r="B26" s="43"/>
      <c r="C26" s="76"/>
      <c r="D26" s="76"/>
      <c r="E26" s="76"/>
      <c r="F26" s="76"/>
      <c r="G26" s="44"/>
      <c r="H26" s="45"/>
      <c r="I26" s="45"/>
      <c r="J26" s="46"/>
      <c r="K26" s="45"/>
      <c r="L26" s="45"/>
      <c r="M26" s="45"/>
      <c r="N26" s="45"/>
      <c r="O26" s="45"/>
      <c r="P26" s="45"/>
      <c r="Q26" s="45"/>
      <c r="R26" s="45"/>
      <c r="S26" s="45"/>
      <c r="T26" s="47"/>
      <c r="U26" s="48"/>
      <c r="V26" s="49"/>
    </row>
    <row r="27" spans="1:25" s="13" customFormat="1" ht="11.25" customHeight="1" x14ac:dyDescent="0.2">
      <c r="A27" s="14"/>
      <c r="B27" s="14"/>
      <c r="C27" s="14"/>
      <c r="D27" s="1"/>
      <c r="E27" s="15"/>
      <c r="F27" s="15"/>
      <c r="G27" s="15"/>
      <c r="H27" s="15"/>
      <c r="I27" s="15"/>
      <c r="J27" s="16"/>
      <c r="K27" s="16"/>
      <c r="P27" s="17"/>
      <c r="Q27" s="17"/>
      <c r="R27" s="17"/>
      <c r="S27" s="17"/>
    </row>
    <row r="28" spans="1:25" ht="19.5" customHeight="1" x14ac:dyDescent="0.25">
      <c r="A28" s="70"/>
      <c r="B28" s="70"/>
      <c r="C28" s="71"/>
      <c r="D28" s="71"/>
      <c r="E28" s="71"/>
      <c r="F28" s="71"/>
      <c r="G28" s="71"/>
      <c r="H28" s="71"/>
      <c r="I28" s="71"/>
      <c r="J28" s="71"/>
      <c r="K28" s="18"/>
      <c r="P28" s="18"/>
    </row>
    <row r="29" spans="1:25" s="13" customFormat="1" ht="10.5" x14ac:dyDescent="0.2">
      <c r="A29" s="72"/>
      <c r="B29" s="72"/>
      <c r="C29" s="72"/>
      <c r="D29" s="1"/>
      <c r="E29" s="15"/>
      <c r="F29" s="15"/>
      <c r="G29" s="15"/>
      <c r="H29" s="15"/>
      <c r="I29" s="15"/>
      <c r="J29" s="16"/>
      <c r="K29" s="16"/>
      <c r="P29" s="17"/>
      <c r="Q29" s="15"/>
      <c r="R29" s="15"/>
      <c r="S29" s="15"/>
    </row>
    <row r="30" spans="1:25" x14ac:dyDescent="0.25">
      <c r="F30" s="19"/>
      <c r="G30" s="19"/>
    </row>
  </sheetData>
  <mergeCells count="32">
    <mergeCell ref="A21:V21"/>
    <mergeCell ref="A2:A3"/>
    <mergeCell ref="B2:B3"/>
    <mergeCell ref="C2:C3"/>
    <mergeCell ref="D2:D3"/>
    <mergeCell ref="E2:K2"/>
    <mergeCell ref="L2:N2"/>
    <mergeCell ref="O2:O3"/>
    <mergeCell ref="P2:R2"/>
    <mergeCell ref="S2:V2"/>
    <mergeCell ref="Q24:R24"/>
    <mergeCell ref="C25:F25"/>
    <mergeCell ref="C26:F26"/>
    <mergeCell ref="B22:V22"/>
    <mergeCell ref="A23:B23"/>
    <mergeCell ref="C23:F23"/>
    <mergeCell ref="H23:P23"/>
    <mergeCell ref="Q23:R23"/>
    <mergeCell ref="A28:B28"/>
    <mergeCell ref="C28:J28"/>
    <mergeCell ref="A29:C29"/>
    <mergeCell ref="C24:F24"/>
    <mergeCell ref="H24:P24"/>
    <mergeCell ref="W2:W3"/>
    <mergeCell ref="X2:X3"/>
    <mergeCell ref="Y2:Y3"/>
    <mergeCell ref="A1:Y1"/>
    <mergeCell ref="A20:V20"/>
    <mergeCell ref="A17:U17"/>
    <mergeCell ref="A18:D18"/>
    <mergeCell ref="E18:R18"/>
    <mergeCell ref="A19:V19"/>
  </mergeCells>
  <pageMargins left="0.50972222222222197" right="0.70833333333333304" top="0.74791666666666701" bottom="0.74791666666666701" header="0.51180555555555496" footer="0.51180555555555496"/>
  <pageSetup paperSize="9" scale="85" firstPageNumber="0"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Расчет цены</vt:lpstr>
      <vt:lpstr>Лист1</vt:lpstr>
      <vt:lpstr>'Расчет цены'!Область_печати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Науменко В.А.</dc:creator>
  <dc:description/>
  <cp:lastModifiedBy>Елена М. Антонова</cp:lastModifiedBy>
  <cp:revision>2</cp:revision>
  <cp:lastPrinted>2021-06-08T06:04:54Z</cp:lastPrinted>
  <dcterms:created xsi:type="dcterms:W3CDTF">2014-01-15T18:15:09Z</dcterms:created>
  <dcterms:modified xsi:type="dcterms:W3CDTF">2026-09-02T07:20:04Z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