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НМЦК" sheetId="3" r:id="rId1"/>
  </sheets>
  <calcPr calcId="125725"/>
</workbook>
</file>

<file path=xl/calcChain.xml><?xml version="1.0" encoding="utf-8"?>
<calcChain xmlns="http://schemas.openxmlformats.org/spreadsheetml/2006/main">
  <c r="V6" i="3"/>
  <c r="N6"/>
  <c r="O6" s="1"/>
  <c r="P6" s="1"/>
  <c r="P15"/>
  <c r="P14"/>
  <c r="P13"/>
  <c r="P11"/>
  <c r="P10"/>
  <c r="P9"/>
  <c r="P8"/>
  <c r="P7"/>
  <c r="X7" l="1"/>
  <c r="X8"/>
  <c r="X9"/>
  <c r="X10"/>
  <c r="X11"/>
  <c r="X12"/>
  <c r="X13"/>
  <c r="X14"/>
  <c r="X15"/>
  <c r="X6"/>
  <c r="W7"/>
  <c r="W8"/>
  <c r="W9"/>
  <c r="W10"/>
  <c r="W11"/>
  <c r="W12"/>
  <c r="W13"/>
  <c r="W14"/>
  <c r="W15"/>
  <c r="W6"/>
  <c r="V11"/>
  <c r="V12"/>
  <c r="V17" s="1"/>
  <c r="V13"/>
  <c r="V14"/>
  <c r="V15"/>
  <c r="V7"/>
  <c r="V8"/>
  <c r="V9"/>
  <c r="V10"/>
  <c r="W17" l="1"/>
  <c r="N12"/>
  <c r="O12" s="1"/>
  <c r="P12" s="1"/>
  <c r="K10"/>
  <c r="L10" s="1"/>
  <c r="M10" s="1"/>
  <c r="X17"/>
  <c r="K6"/>
  <c r="L6" s="1"/>
  <c r="N9"/>
  <c r="O9" s="1"/>
  <c r="Q9" s="1"/>
  <c r="N14"/>
  <c r="O14" s="1"/>
  <c r="Q14" s="1"/>
  <c r="N7"/>
  <c r="O7" s="1"/>
  <c r="K7"/>
  <c r="L7" s="1"/>
  <c r="M7" s="1"/>
  <c r="K8"/>
  <c r="L8" s="1"/>
  <c r="M8" s="1"/>
  <c r="N8"/>
  <c r="O8" s="1"/>
  <c r="Q8" s="1"/>
  <c r="K11"/>
  <c r="L11" s="1"/>
  <c r="M11" s="1"/>
  <c r="K13"/>
  <c r="L13" s="1"/>
  <c r="M13" s="1"/>
  <c r="K15"/>
  <c r="L15" s="1"/>
  <c r="M15" s="1"/>
  <c r="Q7" l="1"/>
  <c r="Q12"/>
  <c r="N13"/>
  <c r="O13" s="1"/>
  <c r="K12"/>
  <c r="L12" s="1"/>
  <c r="M12" s="1"/>
  <c r="N15"/>
  <c r="O15" s="1"/>
  <c r="Q15" s="1"/>
  <c r="N10"/>
  <c r="O10" s="1"/>
  <c r="Q10" s="1"/>
  <c r="N11"/>
  <c r="O11" s="1"/>
  <c r="Q11" s="1"/>
  <c r="K14"/>
  <c r="L14" s="1"/>
  <c r="M14" s="1"/>
  <c r="K9"/>
  <c r="L9" s="1"/>
  <c r="M9" s="1"/>
  <c r="M6"/>
  <c r="Q6" l="1"/>
  <c r="Q13"/>
  <c r="K17" l="1"/>
</calcChain>
</file>

<file path=xl/sharedStrings.xml><?xml version="1.0" encoding="utf-8"?>
<sst xmlns="http://schemas.openxmlformats.org/spreadsheetml/2006/main" count="50" uniqueCount="37">
  <si>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</si>
  <si>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</si>
  <si>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</si>
  <si>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</si>
  <si>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</si>
  <si>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</si>
  <si>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</si>
  <si>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</si>
  <si>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</si>
  <si>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</si>
  <si>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</si>
  <si>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</si>
  <si>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</si>
  <si>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19.20.21.100</t>
  </si>
  <si>
    <t>ОКПД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</si>
  <si>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</si>
  <si>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</si>
  <si>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</si>
  <si>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</si>
  <si>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</si>
  <si>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 xml:space="preserve"> Обоснование начальной (максимальной) цены  контракта, цены контракта заключаемого с единственным поставщиком (подрядчиком, исполнителем)
</t>
  </si>
  <si>
    <t xml:space="preserve">Начальная (максимальная) цена контракта, заключаемая  согласно расчету, составила  </t>
  </si>
  <si>
    <t>Ценовая информация № 2, без НДС</t>
  </si>
  <si>
    <t>Ценовая информация № 3, без НДС</t>
  </si>
  <si>
    <t>ПРОВЕРКА КП</t>
  </si>
  <si>
    <t>Услуги по техническому обслуживанию легкового автомобиля Toyota Camry 360 000 км (гос. номер В 025 КР 196)</t>
  </si>
  <si>
    <t>Услуги по техническому обслуживанию легкового автомобиля Toyota Camry 335 000 км (гос. номер У 669 УЕ 196)</t>
  </si>
  <si>
    <t>Услуги по техническому обслуживанию легкового автомобиля Kia Optima 190 000 км (гос. номер У 339 РМ 196)</t>
  </si>
  <si>
    <t>Услуги по техническому обслуживанию легкового автомобиля Skoda Oktavia 250 000 км (гос. номер У 137 РМ 196)</t>
  </si>
  <si>
    <t>Услуги по техническому обслуживанию легкового автомобиля Toyota Camry 368 000 км (гос. номер Т 001 ХТ 66)</t>
  </si>
  <si>
    <t>Услуги по техническому обслуживанию легкового автомобиля KIA SORENTO 190 000 км (гос. номер Н 600 НН 96 )</t>
  </si>
  <si>
    <t>Услуги по техническому обслуживанию легкового автомобиля Lada Largus 280 000 км (гос. номер Е 482 РЕ 196)</t>
  </si>
  <si>
    <t>Услуги по техническому обслуживанию автомобиля Toyota HIACE 490 000 км (гос. номер Т 023 УТ 96)</t>
  </si>
  <si>
    <t>шт.</t>
  </si>
  <si>
    <t>Расчет произвел: ведущий специалист отдела материально-технического обеспечения Грушичев В.В.</t>
  </si>
  <si>
    <t>Услуги по техническому обслуживанию автомобиля VOLKSWAGEN Touareg 240 000 км (гос. номер У 329 РМ 196)</t>
  </si>
  <si>
    <t>Услуги по техническому обслуживанию автомобиля SKODA Octavia 253 000 км (гос. номер У 915 РК 196)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</si>
</sst>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00"/>
    <numFmt numFmtId="166" formatCode="#,##0.00000"/>
    <numFmt numFmtId="167" formatCode="_-* #,##0.00\ [$₽-419]_-;\-* #,##0.00\ [$₽-419]_-;_-* &quot;-&quot;??\ [$₽-419]_-;_-@_-"/>
  </numFmts>
  <fonts count="1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3" borderId="8" applyNumberFormat="0" applyAlignment="0" applyProtection="0"/>
  </cellStyleXfs>
  <cellXfs count="78">
    <xf numFmtId="0" fontId="0" fillId="0" borderId="0" xfId="0"/>
    <xf numFmtId="0" fontId="7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7" fontId="9" fillId="2" borderId="5" xfId="0" applyNumberFormat="1" applyFont="1" applyFill="1" applyBorder="1" applyAlignment="1">
      <alignment wrapText="1"/>
    </xf>
    <xf numFmtId="14" fontId="9" fillId="0" borderId="0" xfId="0" applyNumberFormat="1" applyFont="1"/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 wrapText="1"/>
    </xf>
    <xf numFmtId="166" fontId="1" fillId="0" borderId="0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7" fillId="6" borderId="2" xfId="0" applyFont="1" applyFill="1" applyBorder="1"/>
    <xf numFmtId="0" fontId="10" fillId="6" borderId="2" xfId="0" applyFont="1" applyFill="1" applyBorder="1" applyAlignment="1">
      <alignment horizontal="left" vertical="center" wrapText="1"/>
    </xf>
    <xf numFmtId="0" fontId="7" fillId="0" borderId="2" xfId="0" applyFont="1" applyFill="1" applyBorder="1"/>
    <xf numFmtId="0" fontId="10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4" fontId="7" fillId="5" borderId="2" xfId="0" applyNumberFormat="1" applyFont="1" applyFill="1" applyBorder="1"/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textRotation="90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167" fontId="14" fillId="3" borderId="9" xfId="1" applyNumberFormat="1" applyFont="1" applyBorder="1" applyAlignment="1">
      <alignment horizontal="center" vertical="center" readingOrder="1"/>
    </xf>
    <xf numFmtId="167" fontId="14" fillId="3" borderId="10" xfId="1" applyNumberFormat="1" applyFont="1" applyBorder="1" applyAlignment="1">
      <alignment horizontal="center" vertical="center" readingOrder="1"/>
    </xf>
    <xf numFmtId="0" fontId="15" fillId="0" borderId="0" xfId="0" applyFont="1" applyAlignment="1">
      <alignment horizontal="right" vertical="top" wrapText="1"/>
    </xf>
    <xf numFmtId="0" fontId="15" fillId="0" borderId="0" xfId="0" applyFont="1" applyAlignment="1">
      <alignment horizontal="right" vertical="top"/>
    </xf>
    <xf numFmtId="0" fontId="4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/>
    </xf>
    <xf numFmtId="4" fontId="12" fillId="7" borderId="4" xfId="0" applyNumberFormat="1" applyFont="1" applyFill="1" applyBorder="1" applyAlignment="1">
      <alignment horizontal="center" vertical="center" wrapText="1"/>
    </xf>
    <xf numFmtId="4" fontId="12" fillId="7" borderId="2" xfId="0" applyNumberFormat="1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4</xdr:row>
      <xdr:rowOff>952500</xdr:rowOff>
    </xdr:from>
    <xdr:to>
      <xdr:col>13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4</xdr:row>
      <xdr:rowOff>904875</xdr:rowOff>
    </xdr:from>
    <xdr:to>
      <xdr:col>12</xdr:col>
      <xdr:colOff>19050</xdr:colOff>
      <xdr:row>4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4</xdr:row>
      <xdr:rowOff>1600200</xdr:rowOff>
    </xdr:from>
    <xdr:to>
      <xdr:col>13</xdr:col>
      <xdr:colOff>1504950</xdr:colOff>
      <xdr:row>4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4</xdr:row>
      <xdr:rowOff>1400175</xdr:rowOff>
    </xdr:from>
    <xdr:to>
      <xdr:col>13</xdr:col>
      <xdr:colOff>419100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"/>
  <sheetViews>
    <sheetView tabSelected="1" zoomScale="90" zoomScaleNormal="90" workbookViewId="0">
      <pane xSplit="5" topLeftCell="F1" activePane="topRight" state="frozen"/>
      <selection pane="topRight" activeCell="P56" sqref="P56"/>
    </sheetView>
  </sheetViews>
  <sheetFormatPr defaultRowHeight="12.75"/>
  <cols>
    <col min="1" max="1" width="3.140625" style="1" customWidth="1"/>
    <col min="2" max="2" width="2.85546875" style="1" hidden="1" customWidth="1"/>
    <col min="3" max="3" width="27.28515625" style="1" customWidth="1"/>
    <col min="4" max="5" width="12.5703125" style="1" hidden="1" customWidth="1"/>
    <col min="6" max="6" width="5.7109375" style="1" customWidth="1"/>
    <col min="7" max="7" width="8.28515625" style="1" customWidth="1"/>
    <col min="8" max="8" width="10.28515625" style="1" customWidth="1"/>
    <col min="9" max="9" width="10.5703125" style="1" customWidth="1"/>
    <col min="10" max="10" width="11.7109375" style="1" customWidth="1"/>
    <col min="11" max="11" width="12.5703125" style="1" customWidth="1"/>
    <col min="12" max="12" width="16.5703125" style="1" customWidth="1"/>
    <col min="13" max="13" width="15.42578125" style="1" customWidth="1"/>
    <col min="14" max="14" width="24.140625" style="1" customWidth="1"/>
    <col min="15" max="15" width="12.85546875" style="1" customWidth="1"/>
    <col min="16" max="16" width="13" style="1" customWidth="1"/>
    <col min="17" max="17" width="18.28515625" style="1" customWidth="1"/>
    <col min="18" max="21" width="0" style="1" hidden="1" customWidth="1"/>
    <col min="22" max="22" width="12.7109375" style="1" hidden="1" customWidth="1"/>
    <col min="23" max="23" width="11.7109375" style="1" hidden="1" customWidth="1"/>
    <col min="24" max="24" width="13.140625" style="1" hidden="1" customWidth="1"/>
    <col min="25" max="16384" width="9.140625" style="1"/>
  </cols>
  <sheetData>
    <row r="1" spans="1:24" ht="21" customHeight="1">
      <c r="N1" s="68"/>
      <c r="O1" s="69"/>
      <c r="P1" s="69"/>
      <c r="Q1" s="69"/>
    </row>
    <row r="2" spans="1:24" ht="24" customHeight="1">
      <c r="A2" s="70" t="s">
        <v>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24" ht="18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V3" s="75" t="s">
        <v>24</v>
      </c>
      <c r="W3" s="75"/>
      <c r="X3" s="75"/>
    </row>
    <row r="4" spans="1:24" ht="39" customHeight="1">
      <c r="A4" s="72" t="s">
        <v>0</v>
      </c>
      <c r="B4" s="72" t="s">
        <v>2</v>
      </c>
      <c r="C4" s="72" t="s">
        <v>2</v>
      </c>
      <c r="D4" s="25"/>
      <c r="E4" s="25"/>
      <c r="F4" s="73" t="s">
        <v>1</v>
      </c>
      <c r="G4" s="73" t="s">
        <v>3</v>
      </c>
      <c r="H4" s="61" t="s">
        <v>17</v>
      </c>
      <c r="I4" s="61" t="s">
        <v>18</v>
      </c>
      <c r="J4" s="61" t="s">
        <v>19</v>
      </c>
      <c r="K4" s="62" t="s">
        <v>10</v>
      </c>
      <c r="L4" s="62"/>
      <c r="M4" s="62"/>
      <c r="N4" s="63" t="s">
        <v>9</v>
      </c>
      <c r="O4" s="63"/>
      <c r="P4" s="63"/>
      <c r="Q4" s="63"/>
      <c r="S4" s="61" t="s">
        <v>22</v>
      </c>
      <c r="T4" s="61" t="s">
        <v>23</v>
      </c>
      <c r="V4" s="61" t="s">
        <v>17</v>
      </c>
      <c r="W4" s="61" t="s">
        <v>18</v>
      </c>
      <c r="X4" s="61" t="s">
        <v>19</v>
      </c>
    </row>
    <row r="5" spans="1:24" ht="176.25" customHeight="1">
      <c r="A5" s="72"/>
      <c r="B5" s="73"/>
      <c r="C5" s="72"/>
      <c r="D5" s="26"/>
      <c r="E5" s="26" t="s">
        <v>14</v>
      </c>
      <c r="F5" s="74"/>
      <c r="G5" s="74"/>
      <c r="H5" s="61"/>
      <c r="I5" s="61"/>
      <c r="J5" s="61"/>
      <c r="K5" s="27" t="s">
        <v>5</v>
      </c>
      <c r="L5" s="27" t="s">
        <v>4</v>
      </c>
      <c r="M5" s="2" t="s">
        <v>15</v>
      </c>
      <c r="N5" s="30" t="s">
        <v>16</v>
      </c>
      <c r="O5" s="3" t="s">
        <v>6</v>
      </c>
      <c r="P5" s="3" t="s">
        <v>7</v>
      </c>
      <c r="Q5" s="3" t="s">
        <v>8</v>
      </c>
      <c r="S5" s="61"/>
      <c r="T5" s="61"/>
      <c r="V5" s="61"/>
      <c r="W5" s="61"/>
      <c r="X5" s="61"/>
    </row>
    <row r="6" spans="1:24" ht="64.5" customHeight="1">
      <c r="A6" s="31">
        <v>1</v>
      </c>
      <c r="B6" s="15" t="s">
        <v>12</v>
      </c>
      <c r="C6" s="56" t="s">
        <v>25</v>
      </c>
      <c r="D6" s="40">
        <v>148</v>
      </c>
      <c r="E6" s="17" t="s">
        <v>13</v>
      </c>
      <c r="F6" s="21" t="s">
        <v>33</v>
      </c>
      <c r="G6" s="21">
        <v>1</v>
      </c>
      <c r="H6" s="16">
        <v>24495</v>
      </c>
      <c r="I6" s="16">
        <v>26695</v>
      </c>
      <c r="J6" s="76">
        <v>26420</v>
      </c>
      <c r="K6" s="12">
        <f>ROUND((H6+J6+I6)/3,2)</f>
        <v>25870</v>
      </c>
      <c r="L6" s="10">
        <f>SQRT(((SUM((POWER(H6-K6,2)),(POWER(I6-K6,2)),(POWER(J6-K6,2)))/(COLUMNS(H6:J6)-1))))</f>
        <v>1198.6972094736852</v>
      </c>
      <c r="M6" s="11">
        <f>L6/K6*100</f>
        <v>4.6335415905438158</v>
      </c>
      <c r="N6" s="12">
        <f>((G6/3)*(SUM(H6:J6)))</f>
        <v>25870</v>
      </c>
      <c r="O6" s="32">
        <f>N6/G6</f>
        <v>25870</v>
      </c>
      <c r="P6" s="12">
        <f t="shared" ref="P6:P15" si="0">ROUNDDOWN(O6,0)</f>
        <v>25870</v>
      </c>
      <c r="Q6" s="13">
        <f t="shared" ref="Q6:Q15" si="1">P6*G6</f>
        <v>25870</v>
      </c>
      <c r="S6" s="39">
        <v>15.89</v>
      </c>
      <c r="T6" s="39">
        <v>15.04</v>
      </c>
      <c r="V6" s="39">
        <f>H6*G6</f>
        <v>24495</v>
      </c>
      <c r="W6" s="39">
        <f>I6*G6</f>
        <v>26695</v>
      </c>
      <c r="X6" s="16">
        <f>J6*G6</f>
        <v>26420</v>
      </c>
    </row>
    <row r="7" spans="1:24" ht="67.5" customHeight="1">
      <c r="A7" s="31">
        <v>2</v>
      </c>
      <c r="B7" s="19"/>
      <c r="C7" s="56" t="s">
        <v>26</v>
      </c>
      <c r="D7" s="40">
        <v>140</v>
      </c>
      <c r="E7" s="15"/>
      <c r="F7" s="21" t="s">
        <v>33</v>
      </c>
      <c r="G7" s="21">
        <v>1</v>
      </c>
      <c r="H7" s="46">
        <v>53142</v>
      </c>
      <c r="I7" s="16">
        <v>57231</v>
      </c>
      <c r="J7" s="16">
        <v>57625</v>
      </c>
      <c r="K7" s="12">
        <f t="shared" ref="K7:K15" si="2">ROUND((H7+J7+I7)/3,2)</f>
        <v>55999.33</v>
      </c>
      <c r="L7" s="10">
        <f t="shared" ref="L7:L15" si="3">SQRT(((SUM((POWER(H7-K7,2)),(POWER(I7-K7,2)),(POWER(J7-K7,2)))/(COLUMNS(H7:J7)-1))))</f>
        <v>2482.3525803861949</v>
      </c>
      <c r="M7" s="11">
        <f t="shared" ref="M7:M15" si="4">L7/K7*100</f>
        <v>4.4328255005661577</v>
      </c>
      <c r="N7" s="12">
        <f t="shared" ref="N7:N15" si="5">((G7/3)*(SUM(H7:J7)))</f>
        <v>55999.333333333328</v>
      </c>
      <c r="O7" s="32">
        <f t="shared" ref="O7:O15" si="6">N7/G7</f>
        <v>55999.333333333328</v>
      </c>
      <c r="P7" s="12">
        <f t="shared" si="0"/>
        <v>55999</v>
      </c>
      <c r="Q7" s="13">
        <f t="shared" si="1"/>
        <v>55999</v>
      </c>
      <c r="S7" s="39">
        <v>22.9</v>
      </c>
      <c r="T7" s="39">
        <v>21.66</v>
      </c>
      <c r="V7" s="39">
        <f t="shared" ref="V7:V15" si="7">H7*G7</f>
        <v>53142</v>
      </c>
      <c r="W7" s="39">
        <f t="shared" ref="W7:W15" si="8">I7*G7</f>
        <v>57231</v>
      </c>
      <c r="X7" s="16">
        <f t="shared" ref="X7:X15" si="9">J7*G7</f>
        <v>57625</v>
      </c>
    </row>
    <row r="8" spans="1:24" ht="51" customHeight="1">
      <c r="A8" s="31">
        <v>3</v>
      </c>
      <c r="B8" s="19"/>
      <c r="C8" s="56" t="s">
        <v>27</v>
      </c>
      <c r="D8" s="41">
        <v>15</v>
      </c>
      <c r="E8" s="42"/>
      <c r="F8" s="21" t="s">
        <v>33</v>
      </c>
      <c r="G8" s="21">
        <v>1</v>
      </c>
      <c r="H8" s="46">
        <v>43278</v>
      </c>
      <c r="I8" s="16">
        <v>46441</v>
      </c>
      <c r="J8" s="16">
        <v>45675</v>
      </c>
      <c r="K8" s="12">
        <f t="shared" si="2"/>
        <v>45131.33</v>
      </c>
      <c r="L8" s="10">
        <f t="shared" si="3"/>
        <v>1650.0976738817615</v>
      </c>
      <c r="M8" s="11">
        <f t="shared" si="4"/>
        <v>3.6562132644479153</v>
      </c>
      <c r="N8" s="12">
        <f t="shared" si="5"/>
        <v>45131.333333333328</v>
      </c>
      <c r="O8" s="32">
        <f t="shared" si="6"/>
        <v>45131.333333333328</v>
      </c>
      <c r="P8" s="12">
        <f t="shared" si="0"/>
        <v>45131</v>
      </c>
      <c r="Q8" s="13">
        <f t="shared" si="1"/>
        <v>45131</v>
      </c>
      <c r="S8" s="39">
        <v>62.01</v>
      </c>
      <c r="T8" s="39">
        <v>58.65</v>
      </c>
      <c r="V8" s="39">
        <f t="shared" si="7"/>
        <v>43278</v>
      </c>
      <c r="W8" s="39">
        <f t="shared" si="8"/>
        <v>46441</v>
      </c>
      <c r="X8" s="16">
        <f t="shared" si="9"/>
        <v>45675</v>
      </c>
    </row>
    <row r="9" spans="1:24" ht="67.5" customHeight="1">
      <c r="A9" s="31">
        <v>4</v>
      </c>
      <c r="B9" s="19"/>
      <c r="C9" s="56" t="s">
        <v>28</v>
      </c>
      <c r="D9" s="40">
        <v>24</v>
      </c>
      <c r="E9" s="15"/>
      <c r="F9" s="21" t="s">
        <v>33</v>
      </c>
      <c r="G9" s="21">
        <v>1</v>
      </c>
      <c r="H9" s="46">
        <v>71920.259999999995</v>
      </c>
      <c r="I9" s="16">
        <v>76193</v>
      </c>
      <c r="J9" s="16">
        <v>74975</v>
      </c>
      <c r="K9" s="12">
        <f t="shared" si="2"/>
        <v>74362.75</v>
      </c>
      <c r="L9" s="10">
        <f t="shared" si="3"/>
        <v>2201.1840592167691</v>
      </c>
      <c r="M9" s="11">
        <f t="shared" si="4"/>
        <v>2.9600627454159092</v>
      </c>
      <c r="N9" s="12">
        <f t="shared" si="5"/>
        <v>74362.753333333327</v>
      </c>
      <c r="O9" s="32">
        <f t="shared" si="6"/>
        <v>74362.753333333327</v>
      </c>
      <c r="P9" s="12">
        <f t="shared" si="0"/>
        <v>74362</v>
      </c>
      <c r="Q9" s="13">
        <f t="shared" si="1"/>
        <v>74362</v>
      </c>
      <c r="S9" s="39">
        <v>37.36</v>
      </c>
      <c r="T9" s="39">
        <v>35.340000000000003</v>
      </c>
      <c r="V9" s="39">
        <f t="shared" si="7"/>
        <v>71920.259999999995</v>
      </c>
      <c r="W9" s="39">
        <f t="shared" si="8"/>
        <v>76193</v>
      </c>
      <c r="X9" s="16">
        <f t="shared" si="9"/>
        <v>74975</v>
      </c>
    </row>
    <row r="10" spans="1:24" ht="52.5" customHeight="1">
      <c r="A10" s="31">
        <v>5</v>
      </c>
      <c r="B10" s="19"/>
      <c r="C10" s="56" t="s">
        <v>29</v>
      </c>
      <c r="D10" s="40">
        <v>126</v>
      </c>
      <c r="E10" s="15"/>
      <c r="F10" s="21" t="s">
        <v>33</v>
      </c>
      <c r="G10" s="21">
        <v>1</v>
      </c>
      <c r="H10" s="46">
        <v>51442</v>
      </c>
      <c r="I10" s="16">
        <v>55315</v>
      </c>
      <c r="J10" s="16">
        <v>63664</v>
      </c>
      <c r="K10" s="12">
        <f t="shared" si="2"/>
        <v>56807</v>
      </c>
      <c r="L10" s="10">
        <f t="shared" si="3"/>
        <v>6246.1083083789063</v>
      </c>
      <c r="M10" s="11">
        <f t="shared" si="4"/>
        <v>10.995314500640601</v>
      </c>
      <c r="N10" s="12">
        <f t="shared" si="5"/>
        <v>56807</v>
      </c>
      <c r="O10" s="32">
        <f t="shared" si="6"/>
        <v>56807</v>
      </c>
      <c r="P10" s="12">
        <f t="shared" si="0"/>
        <v>56807</v>
      </c>
      <c r="Q10" s="13">
        <f t="shared" si="1"/>
        <v>56807</v>
      </c>
      <c r="S10" s="39">
        <v>117.24</v>
      </c>
      <c r="T10" s="39">
        <v>110.9</v>
      </c>
      <c r="V10" s="39">
        <f t="shared" si="7"/>
        <v>51442</v>
      </c>
      <c r="W10" s="39">
        <f t="shared" si="8"/>
        <v>55315</v>
      </c>
      <c r="X10" s="16">
        <f t="shared" si="9"/>
        <v>63664</v>
      </c>
    </row>
    <row r="11" spans="1:24" ht="61.5" customHeight="1">
      <c r="A11" s="31">
        <v>6</v>
      </c>
      <c r="B11" s="19"/>
      <c r="C11" s="56" t="s">
        <v>30</v>
      </c>
      <c r="D11" s="40">
        <v>73</v>
      </c>
      <c r="E11" s="15"/>
      <c r="F11" s="21" t="s">
        <v>33</v>
      </c>
      <c r="G11" s="21">
        <v>1</v>
      </c>
      <c r="H11" s="46">
        <v>38869</v>
      </c>
      <c r="I11" s="16">
        <v>42011</v>
      </c>
      <c r="J11" s="16">
        <v>40184</v>
      </c>
      <c r="K11" s="12">
        <f t="shared" si="2"/>
        <v>40354.67</v>
      </c>
      <c r="L11" s="10">
        <f t="shared" si="3"/>
        <v>1577.9373667386167</v>
      </c>
      <c r="M11" s="11">
        <f t="shared" si="4"/>
        <v>3.9101728913620573</v>
      </c>
      <c r="N11" s="12">
        <f t="shared" si="5"/>
        <v>40354.666666666664</v>
      </c>
      <c r="O11" s="32">
        <f t="shared" si="6"/>
        <v>40354.666666666664</v>
      </c>
      <c r="P11" s="12">
        <f t="shared" si="0"/>
        <v>40354</v>
      </c>
      <c r="Q11" s="13">
        <f t="shared" si="1"/>
        <v>40354</v>
      </c>
      <c r="S11" s="39">
        <v>81.64</v>
      </c>
      <c r="T11" s="39">
        <v>77.23</v>
      </c>
      <c r="V11" s="39">
        <f t="shared" si="7"/>
        <v>38869</v>
      </c>
      <c r="W11" s="39">
        <f t="shared" si="8"/>
        <v>42011</v>
      </c>
      <c r="X11" s="16">
        <f t="shared" si="9"/>
        <v>40184</v>
      </c>
    </row>
    <row r="12" spans="1:24" s="53" customFormat="1" ht="50.25" customHeight="1">
      <c r="A12" s="31">
        <v>7</v>
      </c>
      <c r="B12" s="45"/>
      <c r="C12" s="56" t="s">
        <v>31</v>
      </c>
      <c r="D12" s="43">
        <v>1500</v>
      </c>
      <c r="E12" s="44"/>
      <c r="F12" s="21" t="s">
        <v>33</v>
      </c>
      <c r="G12" s="21">
        <v>1</v>
      </c>
      <c r="H12" s="77">
        <v>26758.41</v>
      </c>
      <c r="I12" s="47">
        <v>29164</v>
      </c>
      <c r="J12" s="47">
        <v>26280</v>
      </c>
      <c r="K12" s="48">
        <f t="shared" si="2"/>
        <v>27400.799999999999</v>
      </c>
      <c r="L12" s="49">
        <f t="shared" si="3"/>
        <v>1545.5956444199758</v>
      </c>
      <c r="M12" s="50">
        <f t="shared" si="4"/>
        <v>5.6406953242970124</v>
      </c>
      <c r="N12" s="48">
        <f t="shared" si="5"/>
        <v>27400.803333333333</v>
      </c>
      <c r="O12" s="51">
        <f t="shared" si="6"/>
        <v>27400.803333333333</v>
      </c>
      <c r="P12" s="12">
        <f t="shared" si="0"/>
        <v>27400</v>
      </c>
      <c r="Q12" s="52">
        <f t="shared" si="1"/>
        <v>27400</v>
      </c>
      <c r="S12" s="46">
        <v>376.58</v>
      </c>
      <c r="T12" s="46">
        <v>356.23</v>
      </c>
      <c r="V12" s="39">
        <f t="shared" si="7"/>
        <v>26758.41</v>
      </c>
      <c r="W12" s="39">
        <f t="shared" si="8"/>
        <v>29164</v>
      </c>
      <c r="X12" s="16">
        <f t="shared" si="9"/>
        <v>26280</v>
      </c>
    </row>
    <row r="13" spans="1:24" s="53" customFormat="1" ht="52.5" customHeight="1">
      <c r="A13" s="31">
        <v>8</v>
      </c>
      <c r="B13" s="45"/>
      <c r="C13" s="56" t="s">
        <v>32</v>
      </c>
      <c r="D13" s="43">
        <v>1500</v>
      </c>
      <c r="E13" s="44"/>
      <c r="F13" s="21" t="s">
        <v>33</v>
      </c>
      <c r="G13" s="21">
        <v>1</v>
      </c>
      <c r="H13" s="46">
        <v>25718</v>
      </c>
      <c r="I13" s="47">
        <v>28795</v>
      </c>
      <c r="J13" s="47">
        <v>30450</v>
      </c>
      <c r="K13" s="48">
        <f t="shared" si="2"/>
        <v>28321</v>
      </c>
      <c r="L13" s="49">
        <f t="shared" si="3"/>
        <v>2401.3460808471568</v>
      </c>
      <c r="M13" s="50">
        <f t="shared" si="4"/>
        <v>8.4790299807462901</v>
      </c>
      <c r="N13" s="48">
        <f t="shared" si="5"/>
        <v>28321</v>
      </c>
      <c r="O13" s="51">
        <f t="shared" si="6"/>
        <v>28321</v>
      </c>
      <c r="P13" s="12">
        <f t="shared" si="0"/>
        <v>28321</v>
      </c>
      <c r="Q13" s="52">
        <f t="shared" si="1"/>
        <v>28321</v>
      </c>
      <c r="S13" s="46">
        <v>451.92</v>
      </c>
      <c r="T13" s="46">
        <v>427.5</v>
      </c>
      <c r="V13" s="39">
        <f t="shared" si="7"/>
        <v>25718</v>
      </c>
      <c r="W13" s="39">
        <f t="shared" si="8"/>
        <v>28795</v>
      </c>
      <c r="X13" s="16">
        <f t="shared" si="9"/>
        <v>30450</v>
      </c>
    </row>
    <row r="14" spans="1:24" s="53" customFormat="1" ht="67.5" customHeight="1">
      <c r="A14" s="31">
        <v>9</v>
      </c>
      <c r="B14" s="45"/>
      <c r="C14" s="55" t="s">
        <v>35</v>
      </c>
      <c r="D14" s="43">
        <v>290</v>
      </c>
      <c r="E14" s="44"/>
      <c r="F14" s="21" t="s">
        <v>33</v>
      </c>
      <c r="G14" s="21">
        <v>1</v>
      </c>
      <c r="H14" s="46">
        <v>98439.5</v>
      </c>
      <c r="I14" s="47">
        <v>103215</v>
      </c>
      <c r="J14" s="47">
        <v>101225</v>
      </c>
      <c r="K14" s="48">
        <f t="shared" si="2"/>
        <v>100959.83</v>
      </c>
      <c r="L14" s="49">
        <f t="shared" si="3"/>
        <v>2398.7674091812237</v>
      </c>
      <c r="M14" s="50">
        <f t="shared" si="4"/>
        <v>2.3759622110905139</v>
      </c>
      <c r="N14" s="48">
        <f t="shared" si="5"/>
        <v>100959.83333333333</v>
      </c>
      <c r="O14" s="51">
        <f t="shared" si="6"/>
        <v>100959.83333333333</v>
      </c>
      <c r="P14" s="12">
        <f t="shared" si="0"/>
        <v>100959</v>
      </c>
      <c r="Q14" s="52">
        <f t="shared" si="1"/>
        <v>100959</v>
      </c>
      <c r="S14" s="46">
        <v>38.380000000000003</v>
      </c>
      <c r="T14" s="46">
        <v>36.299999999999997</v>
      </c>
      <c r="V14" s="39">
        <f t="shared" si="7"/>
        <v>98439.5</v>
      </c>
      <c r="W14" s="39">
        <f t="shared" si="8"/>
        <v>103215</v>
      </c>
      <c r="X14" s="16">
        <f t="shared" si="9"/>
        <v>101225</v>
      </c>
    </row>
    <row r="15" spans="1:24" s="53" customFormat="1" ht="48.75" customHeight="1">
      <c r="A15" s="31">
        <v>10</v>
      </c>
      <c r="B15" s="45"/>
      <c r="C15" s="55" t="s">
        <v>36</v>
      </c>
      <c r="D15" s="43">
        <v>151</v>
      </c>
      <c r="E15" s="44"/>
      <c r="F15" s="21" t="s">
        <v>33</v>
      </c>
      <c r="G15" s="21">
        <v>1</v>
      </c>
      <c r="H15" s="46">
        <v>63556.26</v>
      </c>
      <c r="I15" s="47">
        <v>67105</v>
      </c>
      <c r="J15" s="47">
        <v>64675</v>
      </c>
      <c r="K15" s="48">
        <f t="shared" si="2"/>
        <v>65112.09</v>
      </c>
      <c r="L15" s="49">
        <f t="shared" si="3"/>
        <v>1814.2966853714959</v>
      </c>
      <c r="M15" s="50">
        <f t="shared" si="4"/>
        <v>2.7864205946568386</v>
      </c>
      <c r="N15" s="48">
        <f t="shared" si="5"/>
        <v>65112.08666666667</v>
      </c>
      <c r="O15" s="51">
        <f t="shared" si="6"/>
        <v>65112.08666666667</v>
      </c>
      <c r="P15" s="12">
        <f t="shared" si="0"/>
        <v>65112</v>
      </c>
      <c r="Q15" s="52">
        <f t="shared" si="1"/>
        <v>65112</v>
      </c>
      <c r="S15" s="46">
        <v>323.91000000000003</v>
      </c>
      <c r="T15" s="46">
        <v>306.39999999999998</v>
      </c>
      <c r="V15" s="39">
        <f t="shared" si="7"/>
        <v>63556.26</v>
      </c>
      <c r="W15" s="39">
        <f t="shared" si="8"/>
        <v>67105</v>
      </c>
      <c r="X15" s="16">
        <f t="shared" si="9"/>
        <v>64675</v>
      </c>
    </row>
    <row r="16" spans="1:24">
      <c r="A16" s="18"/>
      <c r="B16" s="19"/>
      <c r="C16" s="19"/>
      <c r="D16" s="19"/>
      <c r="E16" s="19"/>
      <c r="F16" s="9"/>
      <c r="G16" s="29"/>
      <c r="H16" s="33"/>
      <c r="I16" s="33"/>
      <c r="J16" s="33"/>
      <c r="K16" s="20"/>
      <c r="L16" s="34"/>
      <c r="M16" s="35"/>
      <c r="N16" s="36"/>
      <c r="O16" s="37"/>
      <c r="P16" s="38"/>
      <c r="Q16" s="13"/>
    </row>
    <row r="17" spans="1:24" ht="32.25" customHeight="1">
      <c r="A17" s="64" t="s">
        <v>21</v>
      </c>
      <c r="B17" s="64"/>
      <c r="C17" s="64"/>
      <c r="D17" s="64"/>
      <c r="E17" s="64"/>
      <c r="F17" s="64"/>
      <c r="G17" s="64"/>
      <c r="H17" s="64"/>
      <c r="I17" s="64"/>
      <c r="J17" s="65"/>
      <c r="K17" s="66">
        <f>SUM(Q6:Q15)</f>
        <v>520315</v>
      </c>
      <c r="L17" s="67"/>
      <c r="M17" s="23"/>
      <c r="N17" s="23"/>
      <c r="O17" s="22"/>
      <c r="P17" s="22"/>
      <c r="Q17" s="22"/>
      <c r="V17" s="54">
        <f>SUM(V6:V15)</f>
        <v>497618.43</v>
      </c>
      <c r="W17" s="54">
        <f>SUM(W6:W15)</f>
        <v>532165</v>
      </c>
      <c r="X17" s="54">
        <f>SUM(X6:X15)</f>
        <v>531173</v>
      </c>
    </row>
    <row r="18" spans="1:24" s="4" customFormat="1" ht="15.75" hidden="1">
      <c r="A18" s="57"/>
      <c r="B18" s="57"/>
      <c r="C18" s="57"/>
      <c r="D18" s="57"/>
      <c r="E18" s="57"/>
      <c r="F18" s="57"/>
      <c r="G18" s="57"/>
      <c r="H18" s="7"/>
      <c r="I18" s="7"/>
      <c r="J18" s="8"/>
    </row>
    <row r="19" spans="1:24" s="4" customFormat="1" ht="15.75">
      <c r="A19" s="28"/>
      <c r="B19" s="28"/>
      <c r="C19" s="28"/>
      <c r="D19" s="28"/>
      <c r="E19" s="28"/>
      <c r="F19" s="28"/>
      <c r="G19" s="28"/>
      <c r="H19" s="7"/>
      <c r="I19" s="7"/>
      <c r="J19" s="8"/>
    </row>
    <row r="20" spans="1:24" s="4" customFormat="1" ht="15.75">
      <c r="A20" s="58" t="s">
        <v>34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</row>
    <row r="21" spans="1:24" s="4" customFormat="1" ht="15.75">
      <c r="A21" s="14"/>
      <c r="B21" s="14"/>
      <c r="C21" s="14"/>
      <c r="D21" s="14"/>
      <c r="E21" s="14"/>
      <c r="F21" s="14"/>
      <c r="G21" s="6"/>
      <c r="H21" s="7"/>
      <c r="I21" s="7"/>
      <c r="J21" s="8"/>
      <c r="K21" s="28"/>
      <c r="L21" s="28"/>
    </row>
    <row r="22" spans="1:24" s="4" customFormat="1" ht="11.25" hidden="1" customHeight="1">
      <c r="A22" s="14"/>
      <c r="B22" s="14"/>
      <c r="C22" s="14"/>
      <c r="D22" s="14"/>
      <c r="E22" s="14"/>
      <c r="F22" s="14"/>
      <c r="G22" s="6"/>
      <c r="H22" s="7"/>
      <c r="I22" s="7"/>
      <c r="J22" s="8"/>
      <c r="K22" s="28"/>
      <c r="L22" s="28"/>
    </row>
    <row r="23" spans="1:24" ht="19.5" customHeight="1">
      <c r="A23" s="59" t="s">
        <v>11</v>
      </c>
      <c r="B23" s="60"/>
      <c r="C23" s="60"/>
      <c r="D23" s="60"/>
      <c r="E23" s="60"/>
      <c r="F23" s="60"/>
      <c r="G23" s="60"/>
      <c r="H23" s="60"/>
      <c r="I23" s="60"/>
      <c r="J23" s="60"/>
      <c r="K23" s="5"/>
      <c r="L23" s="24">
        <v>46219</v>
      </c>
    </row>
  </sheetData>
  <mergeCells count="24">
    <mergeCell ref="W4:W5"/>
    <mergeCell ref="X4:X5"/>
    <mergeCell ref="V3:X3"/>
    <mergeCell ref="S4:S5"/>
    <mergeCell ref="T4:T5"/>
    <mergeCell ref="V4:V5"/>
    <mergeCell ref="N1:Q1"/>
    <mergeCell ref="A2:Q2"/>
    <mergeCell ref="A3:Q3"/>
    <mergeCell ref="A4:A5"/>
    <mergeCell ref="B4:B5"/>
    <mergeCell ref="C4:C5"/>
    <mergeCell ref="F4:F5"/>
    <mergeCell ref="G4:G5"/>
    <mergeCell ref="H4:H5"/>
    <mergeCell ref="I4:I5"/>
    <mergeCell ref="A18:G18"/>
    <mergeCell ref="A20:P20"/>
    <mergeCell ref="A23:J23"/>
    <mergeCell ref="J4:J5"/>
    <mergeCell ref="K4:M4"/>
    <mergeCell ref="N4:Q4"/>
    <mergeCell ref="A17:J17"/>
    <mergeCell ref="K17:L17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Орлова</cp:lastModifiedBy>
  <cp:lastPrinted>2026-07-17T11:25:01Z</cp:lastPrinted>
  <dcterms:created xsi:type="dcterms:W3CDTF">2014-01-15T18:15:09Z</dcterms:created>
  <dcterms:modified xsi:type="dcterms:W3CDTF">2026-07-21T06:23:54Z</dcterms:modified>
</cp:coreProperties>
</file>