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2.05.2026-диск Apacer и ADATA !!!\! ДОГОВОРА ФИЦ ИнБЮМ-44-ФЗ-ЕП 2026 !!!\+-------655-КОРОТКОВА-Я\КП+НМЦК\"/>
    </mc:Choice>
  </mc:AlternateContent>
  <xr:revisionPtr revIDLastSave="0" documentId="13_ncr:1_{19D5B6F7-A2FD-4288-866B-EB71486EA9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4" r:id="rId1"/>
    <sheet name="Лист1" sheetId="5" r:id="rId2"/>
  </sheets>
  <calcPr calcId="191029"/>
</workbook>
</file>

<file path=xl/calcChain.xml><?xml version="1.0" encoding="utf-8"?>
<calcChain xmlns="http://schemas.openxmlformats.org/spreadsheetml/2006/main">
  <c r="H12" i="5" l="1"/>
  <c r="H3" i="5"/>
  <c r="H4" i="5"/>
  <c r="H5" i="5"/>
  <c r="H6" i="5"/>
  <c r="H7" i="5"/>
  <c r="H8" i="5"/>
  <c r="H9" i="5"/>
  <c r="H10" i="5"/>
  <c r="H2" i="5"/>
  <c r="O14" i="4"/>
  <c r="L13" i="4"/>
  <c r="M13" i="4" s="1"/>
  <c r="N13" i="4" s="1"/>
  <c r="O13" i="4" s="1"/>
  <c r="I13" i="4"/>
  <c r="J13" i="4" s="1"/>
  <c r="K13" i="4" s="1"/>
  <c r="L12" i="4"/>
  <c r="M12" i="4" s="1"/>
  <c r="N12" i="4" s="1"/>
  <c r="O12" i="4" s="1"/>
  <c r="I12" i="4"/>
  <c r="J12" i="4" s="1"/>
  <c r="K12" i="4" s="1"/>
  <c r="L11" i="4"/>
  <c r="M11" i="4" s="1"/>
  <c r="N11" i="4" s="1"/>
  <c r="O11" i="4" s="1"/>
  <c r="I11" i="4"/>
  <c r="J11" i="4" s="1"/>
  <c r="K11" i="4" s="1"/>
  <c r="L10" i="4"/>
  <c r="M10" i="4" s="1"/>
  <c r="N10" i="4" s="1"/>
  <c r="O10" i="4" s="1"/>
  <c r="I10" i="4"/>
  <c r="J10" i="4" s="1"/>
  <c r="K10" i="4" s="1"/>
  <c r="L9" i="4"/>
  <c r="M9" i="4" s="1"/>
  <c r="N9" i="4" s="1"/>
  <c r="O9" i="4" s="1"/>
  <c r="I9" i="4"/>
  <c r="J9" i="4" s="1"/>
  <c r="K9" i="4" s="1"/>
  <c r="L8" i="4" l="1"/>
  <c r="M8" i="4" s="1"/>
  <c r="N8" i="4" s="1"/>
  <c r="O8" i="4" s="1"/>
  <c r="I8" i="4"/>
  <c r="J8" i="4" s="1"/>
  <c r="K8" i="4" s="1"/>
  <c r="L7" i="4"/>
  <c r="M7" i="4" s="1"/>
  <c r="N7" i="4" s="1"/>
  <c r="O7" i="4" s="1"/>
  <c r="I7" i="4"/>
  <c r="J7" i="4" s="1"/>
  <c r="K7" i="4" s="1"/>
  <c r="L6" i="4"/>
  <c r="M6" i="4" s="1"/>
  <c r="N6" i="4" s="1"/>
  <c r="O6" i="4" s="1"/>
  <c r="I6" i="4"/>
  <c r="J6" i="4" s="1"/>
  <c r="K6" i="4" s="1"/>
  <c r="L5" i="4"/>
  <c r="M5" i="4" s="1"/>
  <c r="N5" i="4" s="1"/>
  <c r="O5" i="4" s="1"/>
  <c r="I5" i="4"/>
  <c r="J5" i="4" s="1"/>
  <c r="K5" i="4" s="1"/>
  <c r="I16" i="4" l="1"/>
</calcChain>
</file>

<file path=xl/sharedStrings.xml><?xml version="1.0" encoding="utf-8"?>
<sst xmlns="http://schemas.openxmlformats.org/spreadsheetml/2006/main" count="80" uniqueCount="52">
  <si>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</si>
  <si>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</si>
  <si>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</si>
  <si>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</si>
  <si>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</si>
  <si>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</si>
  <si>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</si>
  <si>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</si>
  <si>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</si>
  <si>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</si>
  <si>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</si>
  <si>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</si>
  <si>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В результате проведенного выше расчета НМЦК составила, руб.:</t>
  </si>
  <si>
    <t>1.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</si>
  <si>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</si>
  <si>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</si>
  <si>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</si>
  <si>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</si>
  <si>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</si>
  <si>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</si>
  <si>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ОБОСНОВАНИЕ НАЧАЛЬНОЙ (МАКСИМАЛЬНОЙ) ЦЕНЫ КОНТРАКТА / ЦЕНЫ КОНТРАКТА, ЗАКЛЮЧАЕМОГО С ЕДИНСТВЕННЫМ ПОСТАВЩИКОМ (ПОДРЯДЧИКОМ, ИСПОЛНИТЕЛЕМ)</t>
  </si>
  <si>
    <t xml:space="preserve">2. </t>
  </si>
  <si>
    <t>3.</t>
  </si>
  <si>
    <t>4.</t>
  </si>
  <si>
    <t>5.</t>
  </si>
  <si>
    <t>шт</t>
  </si>
  <si>
    <t>6.</t>
  </si>
  <si>
    <t>7.</t>
  </si>
  <si>
    <t>8.</t>
  </si>
  <si>
    <t>9.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</si>
  <si>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«11» августа 2026 г.
</t>
    </r>
  </si>
  <si>
    <t xml:space="preserve">ИЦИ 1
(вх. № 1723 от 03.08.2026)
</t>
  </si>
  <si>
    <t xml:space="preserve">ИЦИ 2
(вх. № 1724 от 03.08.2026)
</t>
  </si>
  <si>
    <t xml:space="preserve">ИЦИ 3
(вх. № 1725 от 03.08.2026)
</t>
  </si>
  <si>
    <t>упак</t>
  </si>
  <si>
    <t>(Сто семьдесят три тысячи четыреста рублей 94 копейки).</t>
  </si>
  <si>
    <t xml:space="preserve">ИТОГО, стартовая цена = 170 499,38 руб. </t>
  </si>
  <si>
    <t>Насадка стальная для гомогенизатора MT-13K, Miulab</t>
  </si>
  <si>
    <t>Мини-гомогенизатор ручной, 16000 об/мин, объем образца 1.5 мл, Miulab</t>
  </si>
  <si>
    <t>Гомогенизатор, режущий, 8000 - 35000 об/мин, объем образца 0.5 до 250 мл, Miulab</t>
  </si>
  <si>
    <t>Подставка типа H для гомогенизатора MT-30K, настраиваемая высота и угол, Miulab</t>
  </si>
  <si>
    <t>Насадка для гомогенизатора MT-30K-C, Miulab</t>
  </si>
  <si>
    <t>Насадка для гомогенизатора MT-30K-B, Miulab</t>
  </si>
  <si>
    <t>Насадка для гомогенизатора MT-30K-A, Miulab</t>
  </si>
  <si>
    <t>Фильтры мембранные дисковые, стекловолокно (Glass fiber), поры 0.45 мкм, d 47 мм, нестерильные, 50 шт/упак, Fcombio</t>
  </si>
  <si>
    <t>Установка вакуумная для твердофазной экстракции, Miulab</t>
  </si>
  <si>
    <t>28.99.39.190 — Оборудование специального назначения прочее, не включенное в другие группировки</t>
  </si>
  <si>
    <t>28.29.12.153 — Фильтры мембранные</t>
  </si>
  <si>
    <t>26.51.82.190 — Комплектующие (запасные части), не включенные в другие группировки, не имеющие самостоятельных группировок</t>
  </si>
  <si>
    <t>28.99.39.190</t>
  </si>
  <si>
    <t>26.51.82.190</t>
  </si>
  <si>
    <t>28.29.12.153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</si>
</sst>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3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4" fillId="4" borderId="0" xfId="0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3</xdr:row>
      <xdr:rowOff>942975</xdr:rowOff>
    </xdr:from>
    <xdr:to>
      <xdr:col>9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3</xdr:row>
      <xdr:rowOff>1600200</xdr:rowOff>
    </xdr:from>
    <xdr:to>
      <xdr:col>11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3"/>
  <sheetViews>
    <sheetView tabSelected="1" workbookViewId="0">
      <selection activeCell="D6" sqref="D6:E6"/>
    </sheetView>
  </sheetViews>
  <sheetFormatPr defaultRowHeight="12.75" x14ac:dyDescent="0.2"/>
  <cols>
    <col min="1" max="1" width="3.140625" style="3" customWidth="1"/>
    <col min="2" max="2" width="43.7109375" style="3" customWidth="1"/>
    <col min="3" max="3" width="18" style="3" customWidth="1"/>
    <col min="4" max="4" width="8.42578125" style="3" customWidth="1"/>
    <col min="5" max="5" width="8.140625" style="3" customWidth="1"/>
    <col min="6" max="6" width="13.85546875" style="3" customWidth="1"/>
    <col min="7" max="7" width="14.7109375" style="3" customWidth="1"/>
    <col min="8" max="8" width="14.5703125" style="3" customWidth="1"/>
    <col min="9" max="9" width="19.140625" style="3" customWidth="1"/>
    <col min="10" max="10" width="19.7109375" style="3" customWidth="1"/>
    <col min="11" max="11" width="12.5703125" style="3" customWidth="1"/>
    <col min="12" max="12" width="29" style="3" customWidth="1"/>
    <col min="13" max="13" width="16.42578125" style="3" customWidth="1"/>
    <col min="14" max="14" width="13.7109375" style="3" customWidth="1"/>
    <col min="15" max="15" width="13.85546875" style="3" customWidth="1"/>
    <col min="16" max="16" width="2" style="3" customWidth="1"/>
    <col min="17" max="17" width="13.5703125" style="26" customWidth="1"/>
    <col min="18" max="16384" width="9.140625" style="3"/>
  </cols>
  <sheetData>
    <row r="1" spans="1:30" ht="29.25" customHeight="1" x14ac:dyDescent="0.2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  <c r="N1" s="40"/>
      <c r="O1" s="40"/>
      <c r="P1" s="8"/>
      <c r="Q1" s="25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39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4"/>
      <c r="O2" s="44"/>
      <c r="P2" s="8"/>
      <c r="Q2" s="25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39" customHeight="1" x14ac:dyDescent="0.2">
      <c r="A3" s="31" t="s">
        <v>0</v>
      </c>
      <c r="B3" s="30" t="s">
        <v>15</v>
      </c>
      <c r="C3" s="41" t="s">
        <v>14</v>
      </c>
      <c r="D3" s="31" t="s">
        <v>16</v>
      </c>
      <c r="E3" s="31" t="s">
        <v>1</v>
      </c>
      <c r="F3" s="31" t="s">
        <v>18</v>
      </c>
      <c r="G3" s="31"/>
      <c r="H3" s="31"/>
      <c r="I3" s="49" t="s">
        <v>9</v>
      </c>
      <c r="J3" s="49"/>
      <c r="K3" s="49"/>
      <c r="L3" s="45" t="s">
        <v>5</v>
      </c>
      <c r="M3" s="46"/>
      <c r="N3" s="46"/>
      <c r="O3" s="47"/>
    </row>
    <row r="4" spans="1:30" ht="159" customHeight="1" x14ac:dyDescent="0.2">
      <c r="A4" s="31"/>
      <c r="B4" s="30"/>
      <c r="C4" s="42"/>
      <c r="D4" s="31"/>
      <c r="E4" s="31"/>
      <c r="F4" s="24" t="s">
        <v>31</v>
      </c>
      <c r="G4" s="24" t="s">
        <v>32</v>
      </c>
      <c r="H4" s="24" t="s">
        <v>33</v>
      </c>
      <c r="I4" s="4" t="s">
        <v>4</v>
      </c>
      <c r="J4" s="4" t="s">
        <v>2</v>
      </c>
      <c r="K4" s="4" t="s">
        <v>3</v>
      </c>
      <c r="L4" s="1" t="s">
        <v>10</v>
      </c>
      <c r="M4" s="5" t="s">
        <v>6</v>
      </c>
      <c r="N4" s="5" t="s">
        <v>7</v>
      </c>
      <c r="O4" s="5" t="s">
        <v>8</v>
      </c>
    </row>
    <row r="5" spans="1:30" s="2" customFormat="1" ht="76.5" x14ac:dyDescent="0.25">
      <c r="A5" s="28" t="s">
        <v>13</v>
      </c>
      <c r="B5" s="27" t="s">
        <v>38</v>
      </c>
      <c r="C5" s="20" t="s">
        <v>46</v>
      </c>
      <c r="D5" s="20" t="s">
        <v>25</v>
      </c>
      <c r="E5" s="20">
        <v>2</v>
      </c>
      <c r="F5" s="21">
        <v>10463.69</v>
      </c>
      <c r="G5" s="21">
        <v>10636.06</v>
      </c>
      <c r="H5" s="23">
        <v>10337.280000000001</v>
      </c>
      <c r="I5" s="9">
        <f t="shared" ref="I5:I8" si="0">AVERAGE(F5:H5)</f>
        <v>10479.01</v>
      </c>
      <c r="J5" s="17">
        <f t="shared" ref="J5:J8" si="1">SQRT(((SUM((POWER(F5-I5,2)),(POWER(G5-I5,2)),(POWER(H5-I5,2)))/(COLUMNS(F5:H5)-1))))</f>
        <v>149.9779947192248</v>
      </c>
      <c r="K5" s="17">
        <f t="shared" ref="K5:K8" si="2">J5/I5*100</f>
        <v>1.4312229372738912</v>
      </c>
      <c r="L5" s="17">
        <f t="shared" ref="L5:L8" si="3">((E5/3)*(SUM(F5:H5)))</f>
        <v>20958.019999999997</v>
      </c>
      <c r="M5" s="17">
        <f t="shared" ref="M5:M8" si="4">L5/E5</f>
        <v>10479.009999999998</v>
      </c>
      <c r="N5" s="17">
        <f t="shared" ref="N5:N8" si="5">ROUND(M5,2)</f>
        <v>10479.01</v>
      </c>
      <c r="O5" s="17">
        <f t="shared" ref="O5:O8" si="6">N5*E5</f>
        <v>20958.02</v>
      </c>
      <c r="Q5" s="20" t="s">
        <v>49</v>
      </c>
    </row>
    <row r="6" spans="1:30" s="2" customFormat="1" ht="102" x14ac:dyDescent="0.25">
      <c r="A6" s="28" t="s">
        <v>21</v>
      </c>
      <c r="B6" s="27" t="s">
        <v>37</v>
      </c>
      <c r="C6" s="20" t="s">
        <v>48</v>
      </c>
      <c r="D6" s="20" t="s">
        <v>25</v>
      </c>
      <c r="E6" s="20">
        <v>2</v>
      </c>
      <c r="F6" s="21">
        <v>2370.12</v>
      </c>
      <c r="G6" s="21">
        <v>2392.64</v>
      </c>
      <c r="H6" s="23">
        <v>2346.4</v>
      </c>
      <c r="I6" s="9">
        <f t="shared" si="0"/>
        <v>2369.7199999999998</v>
      </c>
      <c r="J6" s="17">
        <f t="shared" si="1"/>
        <v>23.122595010076072</v>
      </c>
      <c r="K6" s="17">
        <f t="shared" si="2"/>
        <v>0.97575219899718424</v>
      </c>
      <c r="L6" s="17">
        <f t="shared" si="3"/>
        <v>4739.4399999999996</v>
      </c>
      <c r="M6" s="17">
        <f t="shared" si="4"/>
        <v>2369.7199999999998</v>
      </c>
      <c r="N6" s="17">
        <f t="shared" si="5"/>
        <v>2369.7199999999998</v>
      </c>
      <c r="O6" s="17">
        <f t="shared" si="6"/>
        <v>4739.4399999999996</v>
      </c>
      <c r="Q6" s="20" t="s">
        <v>50</v>
      </c>
    </row>
    <row r="7" spans="1:30" s="2" customFormat="1" ht="76.5" x14ac:dyDescent="0.25">
      <c r="A7" s="28" t="s">
        <v>22</v>
      </c>
      <c r="B7" s="27" t="s">
        <v>39</v>
      </c>
      <c r="C7" s="20" t="s">
        <v>46</v>
      </c>
      <c r="D7" s="20" t="s">
        <v>25</v>
      </c>
      <c r="E7" s="20">
        <v>1</v>
      </c>
      <c r="F7" s="21">
        <v>33866.730000000003</v>
      </c>
      <c r="G7" s="21">
        <v>33974.21</v>
      </c>
      <c r="H7" s="23">
        <v>32980.83</v>
      </c>
      <c r="I7" s="9">
        <f t="shared" si="0"/>
        <v>33607.256666666668</v>
      </c>
      <c r="J7" s="17">
        <f t="shared" si="1"/>
        <v>545.15664183180672</v>
      </c>
      <c r="K7" s="17">
        <f t="shared" si="2"/>
        <v>1.6221396683428788</v>
      </c>
      <c r="L7" s="17">
        <f t="shared" si="3"/>
        <v>33607.256666666668</v>
      </c>
      <c r="M7" s="17">
        <f t="shared" si="4"/>
        <v>33607.256666666668</v>
      </c>
      <c r="N7" s="17">
        <f t="shared" si="5"/>
        <v>33607.26</v>
      </c>
      <c r="O7" s="17">
        <f t="shared" si="6"/>
        <v>33607.26</v>
      </c>
      <c r="Q7" s="20" t="s">
        <v>49</v>
      </c>
    </row>
    <row r="8" spans="1:30" s="2" customFormat="1" ht="102" x14ac:dyDescent="0.25">
      <c r="A8" s="28" t="s">
        <v>23</v>
      </c>
      <c r="B8" s="27" t="s">
        <v>40</v>
      </c>
      <c r="C8" s="20" t="s">
        <v>48</v>
      </c>
      <c r="D8" s="20" t="s">
        <v>25</v>
      </c>
      <c r="E8" s="20">
        <v>1</v>
      </c>
      <c r="F8" s="21">
        <v>19024.38</v>
      </c>
      <c r="G8" s="21">
        <v>19359.72</v>
      </c>
      <c r="H8" s="23">
        <v>18771.169999999998</v>
      </c>
      <c r="I8" s="9">
        <f t="shared" si="0"/>
        <v>19051.756666666668</v>
      </c>
      <c r="J8" s="17">
        <f t="shared" si="1"/>
        <v>295.22853356905415</v>
      </c>
      <c r="K8" s="17">
        <f t="shared" si="2"/>
        <v>1.549613186513094</v>
      </c>
      <c r="L8" s="17">
        <f t="shared" si="3"/>
        <v>19051.756666666668</v>
      </c>
      <c r="M8" s="17">
        <f t="shared" si="4"/>
        <v>19051.756666666668</v>
      </c>
      <c r="N8" s="17">
        <f t="shared" si="5"/>
        <v>19051.759999999998</v>
      </c>
      <c r="O8" s="17">
        <f t="shared" si="6"/>
        <v>19051.759999999998</v>
      </c>
      <c r="Q8" s="20" t="s">
        <v>50</v>
      </c>
    </row>
    <row r="9" spans="1:30" s="2" customFormat="1" ht="102" x14ac:dyDescent="0.25">
      <c r="A9" s="28" t="s">
        <v>24</v>
      </c>
      <c r="B9" s="27" t="s">
        <v>41</v>
      </c>
      <c r="C9" s="20" t="s">
        <v>48</v>
      </c>
      <c r="D9" s="20" t="s">
        <v>25</v>
      </c>
      <c r="E9" s="20">
        <v>1</v>
      </c>
      <c r="F9" s="21">
        <v>18234.59</v>
      </c>
      <c r="G9" s="21">
        <v>18343.52</v>
      </c>
      <c r="H9" s="23">
        <v>17704.63</v>
      </c>
      <c r="I9" s="9">
        <f t="shared" ref="I9:I13" si="7">AVERAGE(F9:H9)</f>
        <v>18094.24666666667</v>
      </c>
      <c r="J9" s="17">
        <f t="shared" ref="J9:J13" si="8">SQRT(((SUM((POWER(F9-I9,2)),(POWER(G9-I9,2)),(POWER(H9-I9,2)))/(COLUMNS(F9:H9)-1))))</f>
        <v>341.78545380594107</v>
      </c>
      <c r="K9" s="17">
        <f t="shared" ref="K9:K13" si="9">J9/I9*100</f>
        <v>1.8889178427946396</v>
      </c>
      <c r="L9" s="17">
        <f t="shared" ref="L9:L13" si="10">((E9/3)*(SUM(F9:H9)))</f>
        <v>18094.246666666666</v>
      </c>
      <c r="M9" s="17">
        <f t="shared" ref="M9:M13" si="11">L9/E9</f>
        <v>18094.246666666666</v>
      </c>
      <c r="N9" s="17">
        <f t="shared" ref="N9:N13" si="12">ROUND(M9,2)</f>
        <v>18094.25</v>
      </c>
      <c r="O9" s="17">
        <f t="shared" ref="O9:O13" si="13">N9*E9</f>
        <v>18094.25</v>
      </c>
      <c r="Q9" s="20" t="s">
        <v>50</v>
      </c>
    </row>
    <row r="10" spans="1:30" s="2" customFormat="1" ht="102" x14ac:dyDescent="0.25">
      <c r="A10" s="28" t="s">
        <v>26</v>
      </c>
      <c r="B10" s="27" t="s">
        <v>42</v>
      </c>
      <c r="C10" s="20" t="s">
        <v>48</v>
      </c>
      <c r="D10" s="20" t="s">
        <v>25</v>
      </c>
      <c r="E10" s="20">
        <v>1</v>
      </c>
      <c r="F10" s="21">
        <v>18083.560000000001</v>
      </c>
      <c r="G10" s="21">
        <v>17899.240000000002</v>
      </c>
      <c r="H10" s="23">
        <v>17704.63</v>
      </c>
      <c r="I10" s="9">
        <f t="shared" si="7"/>
        <v>17895.810000000001</v>
      </c>
      <c r="J10" s="17">
        <f t="shared" si="8"/>
        <v>189.48828433441489</v>
      </c>
      <c r="K10" s="17">
        <f t="shared" si="9"/>
        <v>1.0588416189846386</v>
      </c>
      <c r="L10" s="17">
        <f t="shared" si="10"/>
        <v>17895.810000000001</v>
      </c>
      <c r="M10" s="17">
        <f t="shared" si="11"/>
        <v>17895.810000000001</v>
      </c>
      <c r="N10" s="17">
        <f t="shared" si="12"/>
        <v>17895.810000000001</v>
      </c>
      <c r="O10" s="17">
        <f t="shared" si="13"/>
        <v>17895.810000000001</v>
      </c>
      <c r="Q10" s="20" t="s">
        <v>50</v>
      </c>
    </row>
    <row r="11" spans="1:30" s="2" customFormat="1" ht="102" x14ac:dyDescent="0.25">
      <c r="A11" s="28" t="s">
        <v>27</v>
      </c>
      <c r="B11" s="27" t="s">
        <v>43</v>
      </c>
      <c r="C11" s="20" t="s">
        <v>48</v>
      </c>
      <c r="D11" s="20" t="s">
        <v>25</v>
      </c>
      <c r="E11" s="20">
        <v>1</v>
      </c>
      <c r="F11" s="21">
        <v>18079.490000000002</v>
      </c>
      <c r="G11" s="21">
        <v>18149.009999999998</v>
      </c>
      <c r="H11" s="23">
        <v>17704.63</v>
      </c>
      <c r="I11" s="9">
        <f t="shared" si="7"/>
        <v>17977.710000000003</v>
      </c>
      <c r="J11" s="17">
        <f t="shared" si="8"/>
        <v>239.03508612753822</v>
      </c>
      <c r="K11" s="17">
        <f t="shared" si="9"/>
        <v>1.3296192125000246</v>
      </c>
      <c r="L11" s="17">
        <f t="shared" si="10"/>
        <v>17977.71</v>
      </c>
      <c r="M11" s="17">
        <f t="shared" si="11"/>
        <v>17977.71</v>
      </c>
      <c r="N11" s="17">
        <f t="shared" si="12"/>
        <v>17977.71</v>
      </c>
      <c r="O11" s="17">
        <f t="shared" si="13"/>
        <v>17977.71</v>
      </c>
      <c r="Q11" s="20" t="s">
        <v>50</v>
      </c>
    </row>
    <row r="12" spans="1:30" s="2" customFormat="1" ht="38.25" x14ac:dyDescent="0.25">
      <c r="A12" s="28" t="s">
        <v>28</v>
      </c>
      <c r="B12" s="27" t="s">
        <v>44</v>
      </c>
      <c r="C12" s="20" t="s">
        <v>47</v>
      </c>
      <c r="D12" s="20" t="s">
        <v>34</v>
      </c>
      <c r="E12" s="20">
        <v>4</v>
      </c>
      <c r="F12" s="21">
        <v>1495.56</v>
      </c>
      <c r="G12" s="21">
        <v>1481.46</v>
      </c>
      <c r="H12" s="23">
        <v>1452.14</v>
      </c>
      <c r="I12" s="9">
        <f t="shared" si="7"/>
        <v>1476.3866666666665</v>
      </c>
      <c r="J12" s="17">
        <f t="shared" si="8"/>
        <v>22.150127162915567</v>
      </c>
      <c r="K12" s="17">
        <f t="shared" si="9"/>
        <v>1.5002930914382571</v>
      </c>
      <c r="L12" s="17">
        <f t="shared" si="10"/>
        <v>5905.5466666666662</v>
      </c>
      <c r="M12" s="17">
        <f t="shared" si="11"/>
        <v>1476.3866666666665</v>
      </c>
      <c r="N12" s="17">
        <f t="shared" si="12"/>
        <v>1476.39</v>
      </c>
      <c r="O12" s="17">
        <f t="shared" si="13"/>
        <v>5905.56</v>
      </c>
      <c r="Q12" s="20" t="s">
        <v>51</v>
      </c>
    </row>
    <row r="13" spans="1:30" s="2" customFormat="1" ht="76.5" x14ac:dyDescent="0.25">
      <c r="A13" s="28" t="s">
        <v>29</v>
      </c>
      <c r="B13" s="27" t="s">
        <v>45</v>
      </c>
      <c r="C13" s="20" t="s">
        <v>46</v>
      </c>
      <c r="D13" s="20" t="s">
        <v>25</v>
      </c>
      <c r="E13" s="20">
        <v>1</v>
      </c>
      <c r="F13" s="21">
        <v>35463.86</v>
      </c>
      <c r="G13" s="21">
        <v>35591.949999999997</v>
      </c>
      <c r="H13" s="23">
        <v>34457.57</v>
      </c>
      <c r="I13" s="9">
        <f t="shared" si="7"/>
        <v>35171.126666666671</v>
      </c>
      <c r="J13" s="17">
        <f t="shared" si="8"/>
        <v>621.26813811214595</v>
      </c>
      <c r="K13" s="17">
        <f t="shared" si="9"/>
        <v>1.7664152303114899</v>
      </c>
      <c r="L13" s="17">
        <f t="shared" si="10"/>
        <v>35171.126666666663</v>
      </c>
      <c r="M13" s="17">
        <f t="shared" si="11"/>
        <v>35171.126666666663</v>
      </c>
      <c r="N13" s="17">
        <f t="shared" si="12"/>
        <v>35171.129999999997</v>
      </c>
      <c r="O13" s="17">
        <f t="shared" si="13"/>
        <v>35171.129999999997</v>
      </c>
      <c r="Q13" s="20" t="s">
        <v>49</v>
      </c>
    </row>
    <row r="14" spans="1:30" ht="18" customHeight="1" x14ac:dyDescent="0.25">
      <c r="A14" s="16"/>
      <c r="B14" s="16"/>
      <c r="C14" s="16"/>
      <c r="D14" s="16"/>
      <c r="E14" s="16"/>
      <c r="F14" s="15"/>
      <c r="G14" s="15"/>
      <c r="H14" s="15"/>
      <c r="I14" s="16"/>
      <c r="J14" s="16"/>
      <c r="K14" s="16"/>
      <c r="L14" s="16"/>
      <c r="M14" s="16"/>
      <c r="N14" s="16"/>
      <c r="O14" s="22">
        <f>SUM(O5:O13)</f>
        <v>173400.94</v>
      </c>
    </row>
    <row r="16" spans="1:30" ht="15.75" customHeight="1" x14ac:dyDescent="0.3">
      <c r="A16" s="48" t="s">
        <v>12</v>
      </c>
      <c r="B16" s="48"/>
      <c r="C16" s="48"/>
      <c r="D16" s="48"/>
      <c r="E16" s="48"/>
      <c r="F16" s="48"/>
      <c r="G16" s="48"/>
      <c r="H16" s="48"/>
      <c r="I16" s="19">
        <f>O14</f>
        <v>173400.94</v>
      </c>
      <c r="J16" s="35" t="s">
        <v>35</v>
      </c>
      <c r="K16" s="36"/>
      <c r="L16" s="36"/>
      <c r="M16" s="36"/>
      <c r="N16" s="36"/>
      <c r="O16" s="36"/>
    </row>
    <row r="17" spans="1:15" ht="15.75" customHeight="1" x14ac:dyDescent="0.2">
      <c r="A17" s="12"/>
      <c r="B17" s="13"/>
      <c r="C17" s="13"/>
      <c r="D17" s="13"/>
      <c r="E17" s="13"/>
      <c r="F17" s="13"/>
      <c r="G17" s="13"/>
      <c r="H17" s="13"/>
      <c r="I17" s="14"/>
      <c r="J17" s="11"/>
      <c r="K17" s="6"/>
      <c r="L17" s="7"/>
      <c r="O17" s="10"/>
    </row>
    <row r="18" spans="1:15" ht="72.75" customHeight="1" x14ac:dyDescent="0.2">
      <c r="A18" s="32" t="s">
        <v>17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34"/>
      <c r="O18" s="34"/>
    </row>
    <row r="19" spans="1:15" ht="18.75" customHeight="1" x14ac:dyDescent="0.2">
      <c r="A19" s="16" t="s">
        <v>19</v>
      </c>
    </row>
    <row r="21" spans="1:15" ht="26.25" x14ac:dyDescent="0.2">
      <c r="B21" s="37" t="s">
        <v>36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3" spans="1:15" ht="98.25" customHeight="1" x14ac:dyDescent="0.2">
      <c r="B23" s="29" t="s">
        <v>30</v>
      </c>
      <c r="C23" s="29"/>
      <c r="D23" s="29"/>
      <c r="E23" s="29"/>
      <c r="F23" s="29"/>
      <c r="I23" s="18"/>
      <c r="M23" s="18"/>
    </row>
  </sheetData>
  <mergeCells count="15">
    <mergeCell ref="A1:O1"/>
    <mergeCell ref="C3:C4"/>
    <mergeCell ref="A2:O2"/>
    <mergeCell ref="L3:O3"/>
    <mergeCell ref="A16:H16"/>
    <mergeCell ref="F3:H3"/>
    <mergeCell ref="I3:K3"/>
    <mergeCell ref="A3:A4"/>
    <mergeCell ref="B23:F23"/>
    <mergeCell ref="B3:B4"/>
    <mergeCell ref="D3:D4"/>
    <mergeCell ref="E3:E4"/>
    <mergeCell ref="A18:O18"/>
    <mergeCell ref="J16:O16"/>
    <mergeCell ref="B21:O21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B2:H12"/>
  <sheetViews>
    <sheetView workbookViewId="0">
      <selection activeCell="H12" sqref="H12"/>
    </sheetView>
  </sheetViews>
  <sheetFormatPr defaultRowHeight="15" x14ac:dyDescent="0.25"/>
  <cols>
    <col min="4" max="4" width="12" customWidth="1"/>
    <col min="6" max="6" width="15" customWidth="1"/>
    <col min="8" max="8" width="12.7109375" customWidth="1"/>
  </cols>
  <sheetData>
    <row r="2" spans="2:8" x14ac:dyDescent="0.25">
      <c r="B2" s="20" t="s">
        <v>25</v>
      </c>
      <c r="C2" s="20">
        <v>2</v>
      </c>
      <c r="D2" s="21">
        <v>10463.69</v>
      </c>
      <c r="E2" s="21">
        <v>10636.06</v>
      </c>
      <c r="F2" s="23">
        <v>10337.280000000001</v>
      </c>
      <c r="H2">
        <f>C2*F2</f>
        <v>20674.560000000001</v>
      </c>
    </row>
    <row r="3" spans="2:8" x14ac:dyDescent="0.25">
      <c r="B3" s="20" t="s">
        <v>25</v>
      </c>
      <c r="C3" s="20">
        <v>2</v>
      </c>
      <c r="D3" s="21">
        <v>2370.12</v>
      </c>
      <c r="E3" s="21">
        <v>2392.64</v>
      </c>
      <c r="F3" s="23">
        <v>2346.4</v>
      </c>
      <c r="H3">
        <f t="shared" ref="H3:H10" si="0">C3*F3</f>
        <v>4692.8</v>
      </c>
    </row>
    <row r="4" spans="2:8" x14ac:dyDescent="0.25">
      <c r="B4" s="20" t="s">
        <v>25</v>
      </c>
      <c r="C4" s="20">
        <v>1</v>
      </c>
      <c r="D4" s="21">
        <v>33866.730000000003</v>
      </c>
      <c r="E4" s="21">
        <v>33974.21</v>
      </c>
      <c r="F4" s="23">
        <v>32980.83</v>
      </c>
      <c r="H4">
        <f t="shared" si="0"/>
        <v>32980.83</v>
      </c>
    </row>
    <row r="5" spans="2:8" x14ac:dyDescent="0.25">
      <c r="B5" s="20" t="s">
        <v>25</v>
      </c>
      <c r="C5" s="20">
        <v>1</v>
      </c>
      <c r="D5" s="21">
        <v>19024.38</v>
      </c>
      <c r="E5" s="21">
        <v>19359.72</v>
      </c>
      <c r="F5" s="23">
        <v>18771.169999999998</v>
      </c>
      <c r="H5">
        <f t="shared" si="0"/>
        <v>18771.169999999998</v>
      </c>
    </row>
    <row r="6" spans="2:8" x14ac:dyDescent="0.25">
      <c r="B6" s="20" t="s">
        <v>25</v>
      </c>
      <c r="C6" s="20">
        <v>1</v>
      </c>
      <c r="D6" s="21">
        <v>18234.59</v>
      </c>
      <c r="E6" s="21">
        <v>18343.52</v>
      </c>
      <c r="F6" s="23">
        <v>17704.63</v>
      </c>
      <c r="H6">
        <f t="shared" si="0"/>
        <v>17704.63</v>
      </c>
    </row>
    <row r="7" spans="2:8" x14ac:dyDescent="0.25">
      <c r="B7" s="20" t="s">
        <v>25</v>
      </c>
      <c r="C7" s="20">
        <v>1</v>
      </c>
      <c r="D7" s="21">
        <v>18083.560000000001</v>
      </c>
      <c r="E7" s="21">
        <v>17899.240000000002</v>
      </c>
      <c r="F7" s="23">
        <v>17704.63</v>
      </c>
      <c r="H7">
        <f t="shared" si="0"/>
        <v>17704.63</v>
      </c>
    </row>
    <row r="8" spans="2:8" x14ac:dyDescent="0.25">
      <c r="B8" s="20" t="s">
        <v>25</v>
      </c>
      <c r="C8" s="20">
        <v>1</v>
      </c>
      <c r="D8" s="21">
        <v>18079.490000000002</v>
      </c>
      <c r="E8" s="21">
        <v>18149.009999999998</v>
      </c>
      <c r="F8" s="23">
        <v>17704.63</v>
      </c>
      <c r="H8">
        <f t="shared" si="0"/>
        <v>17704.63</v>
      </c>
    </row>
    <row r="9" spans="2:8" x14ac:dyDescent="0.25">
      <c r="B9" s="20" t="s">
        <v>34</v>
      </c>
      <c r="C9" s="20">
        <v>4</v>
      </c>
      <c r="D9" s="21">
        <v>1495.56</v>
      </c>
      <c r="E9" s="21">
        <v>1481.46</v>
      </c>
      <c r="F9" s="23">
        <v>1452.14</v>
      </c>
      <c r="H9">
        <f t="shared" si="0"/>
        <v>5808.56</v>
      </c>
    </row>
    <row r="10" spans="2:8" x14ac:dyDescent="0.25">
      <c r="B10" s="20" t="s">
        <v>25</v>
      </c>
      <c r="C10" s="20">
        <v>1</v>
      </c>
      <c r="D10" s="21">
        <v>35463.86</v>
      </c>
      <c r="E10" s="21">
        <v>35591.949999999997</v>
      </c>
      <c r="F10" s="23">
        <v>34457.57</v>
      </c>
      <c r="H10">
        <f t="shared" si="0"/>
        <v>34457.57</v>
      </c>
    </row>
    <row r="12" spans="2:8" x14ac:dyDescent="0.25">
      <c r="H12">
        <f>SUM(H2:H11)</f>
        <v>170499.38000000003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Netalee</cp:lastModifiedBy>
  <cp:lastPrinted>2023-12-12T15:15:49Z</cp:lastPrinted>
  <dcterms:created xsi:type="dcterms:W3CDTF">2014-01-15T18:15:09Z</dcterms:created>
  <dcterms:modified xsi:type="dcterms:W3CDTF">2026-08-11T12:40:14Z</dcterms:modified>
</cp:coreProperties>
</file>