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5400" yWindow="1200" windowWidth="18750" windowHeight="11385"/>
  </bookViews>
  <sheets>
    <sheet name="обосн" sheetId="8" r:id="rId1"/>
  </sheets>
  <definedNames>
    <definedName name="_xlnm.Print_Area" localSheetId="0">обосн!$A$1:$O$25</definedName>
  </definedNames>
  <calcPr calcId="144525"/>
</workbook>
</file>

<file path=xl/calcChain.xml><?xml version="1.0" encoding="utf-8"?>
<calcChain xmlns="http://schemas.openxmlformats.org/spreadsheetml/2006/main">
  <c r="I14" i="8" l="1"/>
  <c r="J14" i="8"/>
  <c r="L14" i="8"/>
  <c r="M14" i="8" s="1"/>
  <c r="N14" i="8" s="1"/>
  <c r="O14" i="8" s="1"/>
  <c r="I15" i="8"/>
  <c r="J15" i="8"/>
  <c r="L15" i="8"/>
  <c r="M15" i="8" s="1"/>
  <c r="N15" i="8" s="1"/>
  <c r="O15" i="8" s="1"/>
  <c r="I16" i="8"/>
  <c r="J16" i="8"/>
  <c r="L16" i="8"/>
  <c r="M16" i="8" s="1"/>
  <c r="N16" i="8" s="1"/>
  <c r="O16" i="8" s="1"/>
  <c r="I17" i="8"/>
  <c r="J17" i="8"/>
  <c r="L17" i="8"/>
  <c r="M17" i="8" s="1"/>
  <c r="N17" i="8" s="1"/>
  <c r="O17" i="8" s="1"/>
  <c r="I18" i="8"/>
  <c r="J18" i="8"/>
  <c r="K18" i="8" s="1"/>
  <c r="L18" i="8"/>
  <c r="M18" i="8" s="1"/>
  <c r="N18" i="8" s="1"/>
  <c r="O18" i="8" s="1"/>
  <c r="I19" i="8"/>
  <c r="J19" i="8"/>
  <c r="L19" i="8"/>
  <c r="M19" i="8" s="1"/>
  <c r="N19" i="8" s="1"/>
  <c r="O19" i="8" s="1"/>
  <c r="K14" i="8" l="1"/>
  <c r="K19" i="8"/>
  <c r="K16" i="8"/>
  <c r="K15" i="8"/>
  <c r="K17" i="8"/>
  <c r="U13" i="8"/>
  <c r="T13" i="8"/>
  <c r="S13" i="8"/>
  <c r="I13" i="8" l="1"/>
  <c r="J13" i="8"/>
  <c r="L13" i="8"/>
  <c r="M13" i="8" l="1"/>
  <c r="N13" i="8" s="1"/>
  <c r="O13" i="8" s="1"/>
  <c r="O20" i="8" s="1"/>
  <c r="I21" i="8" s="1"/>
  <c r="K13" i="8"/>
</calcChain>
</file>

<file path=xl/sharedStrings.xml><?xml version="1.0" encoding="utf-8"?>
<sst xmlns="http://schemas.openxmlformats.org/spreadsheetml/2006/main" count="46" uniqueCount="40">
  <si>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</si>
  <si>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</si>
  <si>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</si>
  <si>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</si>
  <si>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</si>
  <si>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</si>
  <si>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</si>
  <si>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</si>
  <si>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</si>
  <si>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</si>
  <si>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</si>
  <si>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</si>
  <si>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</si>
  <si>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</si>
  <si>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</si>
  <si>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</si>
  <si>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</si>
  <si>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</si>
  <si>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Используемый метод определения НМЦК с обоснованием:</t>
  </si>
  <si>
    <t>Расчет НМЦК</t>
  </si>
  <si>
    <t>Наименование объекта закупки</t>
  </si>
  <si>
    <t>Приложение 2 к извещению о проведении электронного аукциона</t>
  </si>
  <si>
    <t xml:space="preserve">ОБОСНОВАНИЕ НАЧАЛЬНОЙ (МАКСИМАЛЬНОЙ) ЦЕНЫ ДОГОВОРА
</t>
  </si>
  <si>
    <t>штука</t>
  </si>
  <si>
    <t>Предмет контракта</t>
  </si>
  <si>
    <t>Информация о валюте, используемой для формирования цены контракта и расчетов с поставщиком, подрядчиком, исполнителем), порядке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</si>
  <si>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Валюта, используемая для формирования цены контракта и расчетов с поставщиком –  Российский рубль.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не предусмотрен.</t>
  </si>
  <si>
    <t>Метод сопоставимых рыночных цен</t>
  </si>
  <si>
    <t>Ответственный специалист за достоверность расчета обоснования
(максимальной) цены контракта: _______________/ Высоцкий С.И. /
Дата подготовки обоснования начальной (максимальной) цены контракта: «17» сентября 2025</t>
  </si>
  <si>
    <t>Стол лабораторный островной 1500*1500*900</t>
  </si>
  <si>
    <t>Тумба подвестная с двумя дверцами 750*470*608 ТП-1</t>
  </si>
  <si>
    <t>Тумба подвестная с тремя ящиками 750*470*608 ТП-3</t>
  </si>
  <si>
    <t>Тумба подвестная с  дверцей 400*470*608 ТП-1</t>
  </si>
  <si>
    <t>Стол лабораторный пристенный с двойной надстройкой СЛ-2</t>
  </si>
  <si>
    <t>Установка титровальная СТ-1.1.1 1200*650*900</t>
  </si>
  <si>
    <t>Стол лабораторный подкатной СЛ-11.3 900*600*900</t>
  </si>
  <si>
    <t xml:space="preserve">Ценовое предложение №1
</t>
  </si>
  <si>
    <t xml:space="preserve">Ценовое предложение №2 
</t>
  </si>
  <si>
    <t xml:space="preserve">Ценовое предложение №3 
</t>
  </si>
  <si>
    <t xml:space="preserve">Поставка лабораторной мебели для нужд федерального государственного бюджетного учреждения «Центр лабораторного анализа и технических измерений по Южному федеральному округу»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</si>
</sst>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₽"/>
    <numFmt numFmtId="165" formatCode="#,##0.0000\ _₽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0" xfId="0" applyFont="1"/>
    <xf numFmtId="0" fontId="2" fillId="0" borderId="0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11" fillId="0" borderId="0" xfId="0" applyFont="1" applyFill="1" applyAlignment="1" applyProtection="1">
      <alignment vertical="center"/>
      <protection locked="0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3" borderId="5" xfId="0" applyFont="1" applyFill="1" applyBorder="1" applyAlignment="1">
      <alignment horizontal="center" vertical="center" textRotation="90" wrapText="1"/>
    </xf>
    <xf numFmtId="164" fontId="4" fillId="0" borderId="0" xfId="0" applyNumberFormat="1" applyFont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164" fontId="10" fillId="0" borderId="0" xfId="0" applyNumberFormat="1" applyFont="1"/>
    <xf numFmtId="164" fontId="2" fillId="0" borderId="0" xfId="0" applyNumberFormat="1" applyFont="1"/>
    <xf numFmtId="0" fontId="9" fillId="4" borderId="0" xfId="0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 vertical="center" wrapText="1" justifyLastLine="1"/>
    </xf>
    <xf numFmtId="1" fontId="10" fillId="5" borderId="0" xfId="0" applyNumberFormat="1" applyFont="1" applyFill="1" applyBorder="1" applyAlignment="1">
      <alignment horizontal="center" vertical="center" wrapText="1" justifyLastLine="1"/>
    </xf>
    <xf numFmtId="164" fontId="10" fillId="5" borderId="0" xfId="0" applyNumberFormat="1" applyFont="1" applyFill="1" applyBorder="1" applyAlignment="1">
      <alignment horizontal="center" vertical="center" wrapText="1" justifyLastLine="1"/>
    </xf>
    <xf numFmtId="0" fontId="10" fillId="5" borderId="0" xfId="0" applyFont="1" applyFill="1" applyBorder="1" applyAlignment="1">
      <alignment horizontal="center" vertical="center" justifyLastLine="1"/>
    </xf>
    <xf numFmtId="10" fontId="10" fillId="5" borderId="0" xfId="0" applyNumberFormat="1" applyFont="1" applyFill="1" applyBorder="1" applyAlignment="1">
      <alignment horizontal="center" vertical="center" justifyLastLine="1"/>
    </xf>
    <xf numFmtId="165" fontId="10" fillId="5" borderId="0" xfId="0" applyNumberFormat="1" applyFont="1" applyFill="1" applyBorder="1" applyAlignment="1">
      <alignment horizontal="center" vertical="center" wrapText="1" justifyLastLine="1"/>
    </xf>
    <xf numFmtId="0" fontId="13" fillId="0" borderId="0" xfId="0" applyFont="1" applyBorder="1" applyAlignment="1">
      <alignment horizontal="center" vertical="center" wrapText="1"/>
    </xf>
    <xf numFmtId="164" fontId="16" fillId="5" borderId="1" xfId="0" applyNumberFormat="1" applyFont="1" applyFill="1" applyBorder="1" applyAlignment="1">
      <alignment horizontal="center" vertical="center" wrapText="1"/>
    </xf>
    <xf numFmtId="164" fontId="12" fillId="5" borderId="1" xfId="0" applyNumberFormat="1" applyFont="1" applyFill="1" applyBorder="1" applyAlignment="1">
      <alignment horizontal="center" vertical="center" wrapText="1"/>
    </xf>
    <xf numFmtId="1" fontId="15" fillId="5" borderId="1" xfId="0" applyNumberFormat="1" applyFont="1" applyFill="1" applyBorder="1" applyAlignment="1">
      <alignment horizontal="center" vertical="center" wrapText="1" justifyLastLine="1"/>
    </xf>
    <xf numFmtId="164" fontId="15" fillId="5" borderId="1" xfId="0" applyNumberFormat="1" applyFont="1" applyFill="1" applyBorder="1" applyAlignment="1">
      <alignment horizontal="center" vertical="center" wrapText="1" justifyLastLine="1"/>
    </xf>
    <xf numFmtId="0" fontId="15" fillId="5" borderId="1" xfId="0" applyFont="1" applyFill="1" applyBorder="1" applyAlignment="1">
      <alignment horizontal="center" vertical="center" justifyLastLine="1"/>
    </xf>
    <xf numFmtId="10" fontId="15" fillId="5" borderId="1" xfId="0" applyNumberFormat="1" applyFont="1" applyFill="1" applyBorder="1" applyAlignment="1">
      <alignment horizontal="center" vertical="center" justifyLastLine="1"/>
    </xf>
    <xf numFmtId="165" fontId="15" fillId="5" borderId="1" xfId="0" applyNumberFormat="1" applyFont="1" applyFill="1" applyBorder="1" applyAlignment="1">
      <alignment horizontal="center" vertical="center" wrapText="1" justifyLastLine="1"/>
    </xf>
    <xf numFmtId="4" fontId="15" fillId="5" borderId="1" xfId="0" applyNumberFormat="1" applyFont="1" applyFill="1" applyBorder="1" applyAlignment="1">
      <alignment horizontal="center" vertical="center" wrapText="1" justifyLastLine="1"/>
    </xf>
    <xf numFmtId="0" fontId="14" fillId="4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 justifyLastLine="1"/>
    </xf>
    <xf numFmtId="0" fontId="13" fillId="0" borderId="1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9" xfId="0" applyFont="1" applyFill="1" applyBorder="1" applyAlignment="1">
      <alignment horizontal="justify" vertical="center" wrapText="1"/>
    </xf>
    <xf numFmtId="0" fontId="4" fillId="0" borderId="10" xfId="0" applyFont="1" applyFill="1" applyBorder="1" applyAlignment="1">
      <alignment horizontal="justify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8"/>
  <sheetViews>
    <sheetView tabSelected="1" view="pageBreakPreview" topLeftCell="A8" zoomScale="96" zoomScaleNormal="96" zoomScaleSheetLayoutView="96" workbookViewId="0">
      <selection activeCell="C9" sqref="C9:O9"/>
    </sheetView>
  </sheetViews>
  <sheetFormatPr defaultRowHeight="12.75" x14ac:dyDescent="0.2"/>
  <cols>
    <col min="1" max="1" width="4.7109375" style="1" customWidth="1"/>
    <col min="2" max="2" width="30.85546875" style="1" customWidth="1"/>
    <col min="3" max="3" width="5.85546875" style="1" customWidth="1"/>
    <col min="4" max="4" width="6.85546875" style="1" customWidth="1"/>
    <col min="5" max="5" width="11.140625" style="1" customWidth="1"/>
    <col min="6" max="6" width="11.7109375" style="1" bestFit="1" customWidth="1"/>
    <col min="7" max="7" width="11" style="1" customWidth="1"/>
    <col min="8" max="8" width="7.28515625" style="1" customWidth="1"/>
    <col min="9" max="9" width="16.710937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85546875" style="1" customWidth="1"/>
    <col min="14" max="14" width="11" style="1" customWidth="1"/>
    <col min="15" max="15" width="15.42578125" style="1" customWidth="1"/>
    <col min="16" max="18" width="9.140625" style="1"/>
    <col min="19" max="21" width="11.85546875" style="1" bestFit="1" customWidth="1"/>
    <col min="22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21" ht="15.75" x14ac:dyDescent="0.25">
      <c r="J1" s="2" t="s">
        <v>1</v>
      </c>
    </row>
    <row r="2" spans="1:21" ht="15.75" x14ac:dyDescent="0.25">
      <c r="J2" s="2"/>
    </row>
    <row r="3" spans="1:21" ht="15.75" x14ac:dyDescent="0.25">
      <c r="J3" s="2"/>
      <c r="L3" s="50" t="s">
        <v>21</v>
      </c>
      <c r="M3" s="50"/>
      <c r="N3" s="50"/>
      <c r="O3" s="50"/>
    </row>
    <row r="4" spans="1:21" ht="15.75" x14ac:dyDescent="0.25">
      <c r="J4" s="2"/>
      <c r="L4" s="50"/>
      <c r="M4" s="50"/>
      <c r="N4" s="50"/>
      <c r="O4" s="50"/>
    </row>
    <row r="5" spans="1:21" ht="15.75" x14ac:dyDescent="0.25">
      <c r="J5" s="2"/>
    </row>
    <row r="6" spans="1:21" ht="28.5" customHeight="1" x14ac:dyDescent="0.2">
      <c r="A6" s="53" t="s">
        <v>22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</row>
    <row r="7" spans="1:21" ht="32.25" customHeight="1" x14ac:dyDescent="0.2">
      <c r="A7" s="51" t="s">
        <v>24</v>
      </c>
      <c r="B7" s="51"/>
      <c r="C7" s="52" t="s">
        <v>39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</row>
    <row r="8" spans="1:21" ht="32.25" customHeight="1" x14ac:dyDescent="0.2">
      <c r="A8" s="41" t="s">
        <v>18</v>
      </c>
      <c r="B8" s="42"/>
      <c r="C8" s="43" t="s">
        <v>27</v>
      </c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5"/>
    </row>
    <row r="9" spans="1:21" ht="114.75" customHeight="1" x14ac:dyDescent="0.2">
      <c r="A9" s="41" t="s">
        <v>25</v>
      </c>
      <c r="B9" s="42"/>
      <c r="C9" s="43" t="s">
        <v>26</v>
      </c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5"/>
    </row>
    <row r="10" spans="1:21" ht="15.75" x14ac:dyDescent="0.2">
      <c r="A10" s="41" t="s">
        <v>19</v>
      </c>
      <c r="B10" s="42"/>
      <c r="C10" s="61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3"/>
    </row>
    <row r="11" spans="1:21" x14ac:dyDescent="0.2">
      <c r="A11" s="54" t="s">
        <v>2</v>
      </c>
      <c r="B11" s="54" t="s">
        <v>20</v>
      </c>
      <c r="C11" s="56" t="s">
        <v>3</v>
      </c>
      <c r="D11" s="58" t="s">
        <v>0</v>
      </c>
      <c r="E11" s="60" t="s">
        <v>4</v>
      </c>
      <c r="F11" s="60"/>
      <c r="G11" s="60"/>
      <c r="H11" s="60"/>
      <c r="I11" s="64" t="s">
        <v>5</v>
      </c>
      <c r="J11" s="64"/>
      <c r="K11" s="64"/>
      <c r="L11" s="65" t="s">
        <v>6</v>
      </c>
      <c r="M11" s="65"/>
      <c r="N11" s="65"/>
      <c r="O11" s="65"/>
    </row>
    <row r="12" spans="1:21" ht="150.75" x14ac:dyDescent="0.2">
      <c r="A12" s="55"/>
      <c r="B12" s="55"/>
      <c r="C12" s="57"/>
      <c r="D12" s="59"/>
      <c r="E12" s="16" t="s">
        <v>36</v>
      </c>
      <c r="F12" s="16" t="s">
        <v>37</v>
      </c>
      <c r="G12" s="16" t="s">
        <v>38</v>
      </c>
      <c r="H12" s="15" t="s">
        <v>7</v>
      </c>
      <c r="I12" s="13" t="s">
        <v>8</v>
      </c>
      <c r="J12" s="14" t="s">
        <v>9</v>
      </c>
      <c r="K12" s="14" t="s">
        <v>10</v>
      </c>
      <c r="L12" s="14" t="s">
        <v>11</v>
      </c>
      <c r="M12" s="15" t="s">
        <v>12</v>
      </c>
      <c r="N12" s="15" t="s">
        <v>13</v>
      </c>
      <c r="O12" s="15" t="s">
        <v>14</v>
      </c>
    </row>
    <row r="13" spans="1:21" s="3" customFormat="1" ht="24" x14ac:dyDescent="0.2">
      <c r="A13" s="37">
        <v>1</v>
      </c>
      <c r="B13" s="18" t="s">
        <v>29</v>
      </c>
      <c r="C13" s="38" t="s">
        <v>23</v>
      </c>
      <c r="D13" s="39">
        <v>2</v>
      </c>
      <c r="E13" s="29">
        <v>137500</v>
      </c>
      <c r="F13" s="30">
        <v>130000</v>
      </c>
      <c r="G13" s="29">
        <v>148500</v>
      </c>
      <c r="H13" s="31">
        <v>3</v>
      </c>
      <c r="I13" s="32">
        <f t="shared" ref="I13" si="0">AVERAGE(E13:G13)</f>
        <v>138666.66666666666</v>
      </c>
      <c r="J13" s="33">
        <f t="shared" ref="J13" si="1">STDEV(E13:G13)</f>
        <v>9305.0165681385733</v>
      </c>
      <c r="K13" s="34">
        <f t="shared" ref="K13" si="2">J13/I13</f>
        <v>6.7103484866383942E-2</v>
      </c>
      <c r="L13" s="32">
        <f t="shared" ref="L13" si="3">((D13/H13)*(SUM(E13:G13)))</f>
        <v>277333.33333333331</v>
      </c>
      <c r="M13" s="35">
        <f t="shared" ref="M13" si="4">L13/D13</f>
        <v>138666.66666666666</v>
      </c>
      <c r="N13" s="36">
        <f t="shared" ref="N13" si="5">ROUND(M13,2)</f>
        <v>138666.67000000001</v>
      </c>
      <c r="O13" s="36">
        <f t="shared" ref="O13" si="6">N13*D13</f>
        <v>277333.34000000003</v>
      </c>
      <c r="S13" s="19">
        <f>D13*E13</f>
        <v>275000</v>
      </c>
      <c r="T13" s="19">
        <f>D13*F13</f>
        <v>260000</v>
      </c>
      <c r="U13" s="19">
        <f>D13*G13</f>
        <v>297000</v>
      </c>
    </row>
    <row r="14" spans="1:21" s="3" customFormat="1" ht="24" x14ac:dyDescent="0.2">
      <c r="A14" s="37">
        <v>2</v>
      </c>
      <c r="B14" s="18" t="s">
        <v>30</v>
      </c>
      <c r="C14" s="38" t="s">
        <v>23</v>
      </c>
      <c r="D14" s="39">
        <v>2</v>
      </c>
      <c r="E14" s="29">
        <v>13650</v>
      </c>
      <c r="F14" s="30">
        <v>13000</v>
      </c>
      <c r="G14" s="29">
        <v>13500</v>
      </c>
      <c r="H14" s="31">
        <v>3</v>
      </c>
      <c r="I14" s="32">
        <f t="shared" ref="I14:I19" si="7">AVERAGE(E14:G14)</f>
        <v>13383.333333333334</v>
      </c>
      <c r="J14" s="33">
        <f t="shared" ref="J14:J19" si="8">STDEV(E14:G14)</f>
        <v>340.34296427770227</v>
      </c>
      <c r="K14" s="34">
        <f t="shared" ref="K14:K19" si="9">J14/I14</f>
        <v>2.543035847654064E-2</v>
      </c>
      <c r="L14" s="32">
        <f t="shared" ref="L14:L19" si="10">((D14/H14)*(SUM(E14:G14)))</f>
        <v>26766.666666666664</v>
      </c>
      <c r="M14" s="35">
        <f t="shared" ref="M14:M19" si="11">L14/D14</f>
        <v>13383.333333333332</v>
      </c>
      <c r="N14" s="36">
        <f t="shared" ref="N14:N19" si="12">ROUND(M14,2)</f>
        <v>13383.33</v>
      </c>
      <c r="O14" s="36">
        <f t="shared" ref="O14:O19" si="13">N14*D14</f>
        <v>26766.66</v>
      </c>
      <c r="S14" s="19"/>
      <c r="T14" s="19"/>
      <c r="U14" s="19"/>
    </row>
    <row r="15" spans="1:21" s="3" customFormat="1" ht="24" x14ac:dyDescent="0.2">
      <c r="A15" s="37">
        <v>3</v>
      </c>
      <c r="B15" s="18" t="s">
        <v>31</v>
      </c>
      <c r="C15" s="38" t="s">
        <v>23</v>
      </c>
      <c r="D15" s="39">
        <v>2</v>
      </c>
      <c r="E15" s="29">
        <v>21150</v>
      </c>
      <c r="F15" s="30">
        <v>19500</v>
      </c>
      <c r="G15" s="29">
        <v>24000</v>
      </c>
      <c r="H15" s="31">
        <v>3</v>
      </c>
      <c r="I15" s="32">
        <f t="shared" si="7"/>
        <v>21550</v>
      </c>
      <c r="J15" s="33">
        <f t="shared" si="8"/>
        <v>2276.510487566442</v>
      </c>
      <c r="K15" s="34">
        <f t="shared" si="9"/>
        <v>0.10563853770609939</v>
      </c>
      <c r="L15" s="32">
        <f t="shared" si="10"/>
        <v>43100</v>
      </c>
      <c r="M15" s="35">
        <f t="shared" si="11"/>
        <v>21550</v>
      </c>
      <c r="N15" s="36">
        <f t="shared" si="12"/>
        <v>21550</v>
      </c>
      <c r="O15" s="36">
        <f t="shared" si="13"/>
        <v>43100</v>
      </c>
      <c r="S15" s="19"/>
      <c r="T15" s="19"/>
      <c r="U15" s="19"/>
    </row>
    <row r="16" spans="1:21" s="3" customFormat="1" ht="24" x14ac:dyDescent="0.2">
      <c r="A16" s="37">
        <v>4</v>
      </c>
      <c r="B16" s="18" t="s">
        <v>32</v>
      </c>
      <c r="C16" s="38" t="s">
        <v>23</v>
      </c>
      <c r="D16" s="39">
        <v>2</v>
      </c>
      <c r="E16" s="29">
        <v>9800</v>
      </c>
      <c r="F16" s="30">
        <v>9000</v>
      </c>
      <c r="G16" s="29">
        <v>8500</v>
      </c>
      <c r="H16" s="31">
        <v>3</v>
      </c>
      <c r="I16" s="32">
        <f t="shared" si="7"/>
        <v>9100</v>
      </c>
      <c r="J16" s="33">
        <f t="shared" si="8"/>
        <v>655.74385243020004</v>
      </c>
      <c r="K16" s="34">
        <f t="shared" si="9"/>
        <v>7.2059764003318691E-2</v>
      </c>
      <c r="L16" s="32">
        <f t="shared" si="10"/>
        <v>18200</v>
      </c>
      <c r="M16" s="35">
        <f t="shared" si="11"/>
        <v>9100</v>
      </c>
      <c r="N16" s="36">
        <f t="shared" si="12"/>
        <v>9100</v>
      </c>
      <c r="O16" s="36">
        <f t="shared" si="13"/>
        <v>18200</v>
      </c>
      <c r="S16" s="19"/>
      <c r="T16" s="19"/>
      <c r="U16" s="19"/>
    </row>
    <row r="17" spans="1:21" s="3" customFormat="1" ht="24" x14ac:dyDescent="0.2">
      <c r="A17" s="37">
        <v>5</v>
      </c>
      <c r="B17" s="18" t="s">
        <v>33</v>
      </c>
      <c r="C17" s="38" t="s">
        <v>23</v>
      </c>
      <c r="D17" s="39">
        <v>2</v>
      </c>
      <c r="E17" s="29">
        <v>62000</v>
      </c>
      <c r="F17" s="30">
        <v>60000</v>
      </c>
      <c r="G17" s="29">
        <v>55600</v>
      </c>
      <c r="H17" s="31">
        <v>3</v>
      </c>
      <c r="I17" s="32">
        <f t="shared" si="7"/>
        <v>59200</v>
      </c>
      <c r="J17" s="33">
        <f t="shared" si="8"/>
        <v>3274.1411087489801</v>
      </c>
      <c r="K17" s="34">
        <f t="shared" si="9"/>
        <v>5.5306437647786824E-2</v>
      </c>
      <c r="L17" s="32">
        <f t="shared" si="10"/>
        <v>118400</v>
      </c>
      <c r="M17" s="35">
        <f t="shared" si="11"/>
        <v>59200</v>
      </c>
      <c r="N17" s="36">
        <f t="shared" si="12"/>
        <v>59200</v>
      </c>
      <c r="O17" s="36">
        <f t="shared" si="13"/>
        <v>118400</v>
      </c>
      <c r="S17" s="19"/>
      <c r="T17" s="19"/>
      <c r="U17" s="19"/>
    </row>
    <row r="18" spans="1:21" s="3" customFormat="1" ht="24" x14ac:dyDescent="0.2">
      <c r="A18" s="37">
        <v>6</v>
      </c>
      <c r="B18" s="18" t="s">
        <v>34</v>
      </c>
      <c r="C18" s="38" t="s">
        <v>23</v>
      </c>
      <c r="D18" s="39">
        <v>1</v>
      </c>
      <c r="E18" s="29">
        <v>76600</v>
      </c>
      <c r="F18" s="30">
        <v>76000</v>
      </c>
      <c r="G18" s="29">
        <v>71560</v>
      </c>
      <c r="H18" s="31">
        <v>3</v>
      </c>
      <c r="I18" s="32">
        <f t="shared" si="7"/>
        <v>74720</v>
      </c>
      <c r="J18" s="33">
        <f t="shared" si="8"/>
        <v>2753.034689211162</v>
      </c>
      <c r="K18" s="34">
        <f t="shared" si="9"/>
        <v>3.6844682671455596E-2</v>
      </c>
      <c r="L18" s="32">
        <f t="shared" si="10"/>
        <v>74720</v>
      </c>
      <c r="M18" s="35">
        <f t="shared" si="11"/>
        <v>74720</v>
      </c>
      <c r="N18" s="36">
        <f t="shared" si="12"/>
        <v>74720</v>
      </c>
      <c r="O18" s="36">
        <f t="shared" si="13"/>
        <v>74720</v>
      </c>
      <c r="S18" s="19"/>
      <c r="T18" s="19"/>
      <c r="U18" s="19"/>
    </row>
    <row r="19" spans="1:21" s="3" customFormat="1" ht="24" x14ac:dyDescent="0.2">
      <c r="A19" s="37">
        <v>7</v>
      </c>
      <c r="B19" s="18" t="s">
        <v>35</v>
      </c>
      <c r="C19" s="38" t="s">
        <v>23</v>
      </c>
      <c r="D19" s="39">
        <v>1</v>
      </c>
      <c r="E19" s="29">
        <v>32400</v>
      </c>
      <c r="F19" s="30">
        <v>32000</v>
      </c>
      <c r="G19" s="29">
        <v>28000</v>
      </c>
      <c r="H19" s="31">
        <v>3</v>
      </c>
      <c r="I19" s="32">
        <f t="shared" si="7"/>
        <v>30800</v>
      </c>
      <c r="J19" s="33">
        <f t="shared" si="8"/>
        <v>2433.1050121192879</v>
      </c>
      <c r="K19" s="34">
        <f t="shared" si="9"/>
        <v>7.8996915977898957E-2</v>
      </c>
      <c r="L19" s="32">
        <f t="shared" si="10"/>
        <v>30800</v>
      </c>
      <c r="M19" s="35">
        <f t="shared" si="11"/>
        <v>30800</v>
      </c>
      <c r="N19" s="36">
        <f t="shared" si="12"/>
        <v>30800</v>
      </c>
      <c r="O19" s="36">
        <f t="shared" si="13"/>
        <v>30800</v>
      </c>
      <c r="S19" s="19"/>
      <c r="T19" s="19"/>
      <c r="U19" s="19"/>
    </row>
    <row r="20" spans="1:21" x14ac:dyDescent="0.2">
      <c r="A20" s="21"/>
      <c r="B20" s="4"/>
      <c r="C20" s="22"/>
      <c r="D20" s="28"/>
      <c r="E20" s="5"/>
      <c r="F20" s="5"/>
      <c r="G20" s="5"/>
      <c r="H20" s="23"/>
      <c r="I20" s="24"/>
      <c r="J20" s="25"/>
      <c r="K20" s="26"/>
      <c r="L20" s="24"/>
      <c r="M20" s="27"/>
      <c r="N20" s="36" t="s">
        <v>15</v>
      </c>
      <c r="O20" s="36">
        <f>SUM(O13:O19)</f>
        <v>589320</v>
      </c>
      <c r="S20" s="20"/>
      <c r="T20" s="20"/>
      <c r="U20" s="20"/>
    </row>
    <row r="21" spans="1:21" ht="15.75" x14ac:dyDescent="0.2">
      <c r="A21" s="47" t="s">
        <v>16</v>
      </c>
      <c r="B21" s="47"/>
      <c r="C21" s="47"/>
      <c r="D21" s="47"/>
      <c r="E21" s="47"/>
      <c r="F21" s="47"/>
      <c r="G21" s="47"/>
      <c r="H21" s="47"/>
      <c r="I21" s="17">
        <f>O20</f>
        <v>589320</v>
      </c>
      <c r="J21" s="7" t="s">
        <v>17</v>
      </c>
      <c r="K21" s="7"/>
      <c r="L21" s="7"/>
      <c r="M21" s="7"/>
      <c r="N21" s="7"/>
      <c r="O21" s="6"/>
    </row>
    <row r="22" spans="1:21" s="8" customFormat="1" x14ac:dyDescent="0.25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21" s="9" customFormat="1" ht="15.75" x14ac:dyDescent="0.25">
      <c r="A23" s="49" t="s">
        <v>28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</row>
    <row r="24" spans="1:21" ht="15.75" x14ac:dyDescent="0.25">
      <c r="A24" s="46"/>
      <c r="B24" s="46"/>
      <c r="C24" s="2"/>
      <c r="D24" s="11"/>
      <c r="E24" s="11"/>
      <c r="F24" s="11"/>
      <c r="G24" s="11"/>
      <c r="H24" s="11"/>
      <c r="J24" s="46"/>
      <c r="K24" s="46"/>
    </row>
    <row r="25" spans="1:21" s="10" customFormat="1" ht="15.75" x14ac:dyDescent="0.25">
      <c r="A25" s="40"/>
      <c r="B25" s="40"/>
      <c r="C25" s="40"/>
      <c r="D25" s="40"/>
      <c r="E25" s="40"/>
      <c r="F25" s="40"/>
      <c r="G25" s="40"/>
      <c r="H25" s="12"/>
    </row>
    <row r="26" spans="1:21" s="10" customFormat="1" ht="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8" spans="1:21" s="10" customFormat="1" ht="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</sheetData>
  <mergeCells count="23">
    <mergeCell ref="L3:O4"/>
    <mergeCell ref="A7:B7"/>
    <mergeCell ref="C7:O7"/>
    <mergeCell ref="A6:O6"/>
    <mergeCell ref="A11:A12"/>
    <mergeCell ref="B11:B12"/>
    <mergeCell ref="C11:C12"/>
    <mergeCell ref="D11:D12"/>
    <mergeCell ref="E11:H11"/>
    <mergeCell ref="A8:B8"/>
    <mergeCell ref="C10:O10"/>
    <mergeCell ref="I11:K11"/>
    <mergeCell ref="L11:O11"/>
    <mergeCell ref="A25:G25"/>
    <mergeCell ref="A10:B10"/>
    <mergeCell ref="C8:O8"/>
    <mergeCell ref="A24:B24"/>
    <mergeCell ref="J24:K24"/>
    <mergeCell ref="A21:H21"/>
    <mergeCell ref="A22:O22"/>
    <mergeCell ref="A23:O23"/>
    <mergeCell ref="C9:O9"/>
    <mergeCell ref="A9:B9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2026-08-12T19:01:39Z</dcterms:modified>
</cp:coreProperties>
</file>