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5" i="1" l="1"/>
  <c r="G35" i="1"/>
  <c r="F35" i="1"/>
  <c r="AD34" i="1"/>
  <c r="AB34" i="1"/>
  <c r="AC34" i="1" s="1"/>
  <c r="A34" i="1"/>
  <c r="AD33" i="1"/>
  <c r="AB33" i="1"/>
  <c r="AC33" i="1" s="1"/>
  <c r="A33" i="1"/>
  <c r="AD32" i="1"/>
  <c r="AB32" i="1"/>
  <c r="Z32" i="1" s="1"/>
  <c r="AA32" i="1" s="1"/>
  <c r="A32" i="1"/>
  <c r="AD31" i="1"/>
  <c r="AB31" i="1"/>
  <c r="AC31" i="1" s="1"/>
  <c r="A31" i="1"/>
  <c r="AD30" i="1"/>
  <c r="AB30" i="1"/>
  <c r="AC30" i="1" s="1"/>
  <c r="A30" i="1"/>
  <c r="AD29" i="1"/>
  <c r="AB29" i="1"/>
  <c r="AC29" i="1" s="1"/>
  <c r="A29" i="1"/>
  <c r="AD28" i="1"/>
  <c r="AB28" i="1"/>
  <c r="AC28" i="1" s="1"/>
  <c r="A28" i="1"/>
  <c r="AD27" i="1"/>
  <c r="AB27" i="1"/>
  <c r="AC27" i="1" s="1"/>
  <c r="A27" i="1"/>
  <c r="AD26" i="1"/>
  <c r="AB26" i="1"/>
  <c r="Z26" i="1" s="1"/>
  <c r="AA26" i="1" s="1"/>
  <c r="A26" i="1"/>
  <c r="AD25" i="1"/>
  <c r="AB25" i="1"/>
  <c r="Z25" i="1" s="1"/>
  <c r="AA25" i="1" s="1"/>
  <c r="A25" i="1"/>
  <c r="AD24" i="1"/>
  <c r="AB24" i="1"/>
  <c r="AC24" i="1" s="1"/>
  <c r="A24" i="1"/>
  <c r="AD23" i="1"/>
  <c r="AB23" i="1"/>
  <c r="AC23" i="1" s="1"/>
  <c r="A23" i="1"/>
  <c r="AD22" i="1"/>
  <c r="AB22" i="1"/>
  <c r="AC22" i="1" s="1"/>
  <c r="A22" i="1"/>
  <c r="AD21" i="1"/>
  <c r="AB21" i="1"/>
  <c r="AC21" i="1" s="1"/>
  <c r="A21" i="1"/>
  <c r="AD20" i="1"/>
  <c r="AB20" i="1"/>
  <c r="AC20" i="1" s="1"/>
  <c r="A20" i="1"/>
  <c r="AD19" i="1"/>
  <c r="AB19" i="1"/>
  <c r="AC19" i="1" s="1"/>
  <c r="A19" i="1"/>
  <c r="AD18" i="1"/>
  <c r="AB18" i="1"/>
  <c r="AC18" i="1" s="1"/>
  <c r="A18" i="1"/>
  <c r="AD17" i="1"/>
  <c r="AB17" i="1"/>
  <c r="AC17" i="1" s="1"/>
  <c r="A17" i="1"/>
  <c r="AD16" i="1"/>
  <c r="AB16" i="1"/>
  <c r="AC16" i="1" s="1"/>
  <c r="A16" i="1"/>
  <c r="AD15" i="1"/>
  <c r="AB15" i="1"/>
  <c r="AC15" i="1" s="1"/>
  <c r="AD14" i="1"/>
  <c r="AB14" i="1"/>
  <c r="AC14" i="1" s="1"/>
  <c r="AD13" i="1"/>
  <c r="AD35" i="1" s="1"/>
  <c r="C36" i="1" s="1"/>
  <c r="AB13" i="1"/>
  <c r="Z13" i="1" s="1"/>
  <c r="AA13" i="1" s="1"/>
  <c r="Z34" i="1" l="1"/>
  <c r="AA34" i="1" s="1"/>
  <c r="Z33" i="1"/>
  <c r="AA33" i="1" s="1"/>
  <c r="Z28" i="1"/>
  <c r="AA28" i="1" s="1"/>
  <c r="Z27" i="1"/>
  <c r="AA27" i="1" s="1"/>
  <c r="Z21" i="1"/>
  <c r="AA21" i="1" s="1"/>
  <c r="Z20" i="1"/>
  <c r="AA20" i="1" s="1"/>
  <c r="Z19" i="1"/>
  <c r="AA19" i="1" s="1"/>
  <c r="Z18" i="1"/>
  <c r="AA18" i="1" s="1"/>
  <c r="Z15" i="1"/>
  <c r="AA15" i="1" s="1"/>
  <c r="Z14" i="1"/>
  <c r="AA14" i="1" s="1"/>
  <c r="Z16" i="1"/>
  <c r="AA16" i="1" s="1"/>
  <c r="Z17" i="1"/>
  <c r="AA17" i="1" s="1"/>
  <c r="Z22" i="1"/>
  <c r="AA22" i="1" s="1"/>
  <c r="Z23" i="1"/>
  <c r="AA23" i="1" s="1"/>
  <c r="Z24" i="1"/>
  <c r="AA24" i="1" s="1"/>
  <c r="Z29" i="1"/>
  <c r="AA29" i="1" s="1"/>
  <c r="Z30" i="1"/>
  <c r="AA30" i="1" s="1"/>
  <c r="Z31" i="1"/>
  <c r="AA31" i="1" s="1"/>
  <c r="AC13" i="1"/>
  <c r="AC25" i="1"/>
  <c r="AC26" i="1"/>
  <c r="AC32" i="1"/>
  <c r="AC35" i="1" l="1"/>
</calcChain>
</file>

<file path=xl/sharedStrings.xml><?xml version="1.0" encoding="utf-8"?>
<sst xmlns="http://schemas.openxmlformats.org/spreadsheetml/2006/main" count="157" uniqueCount="97">
  <si>
    <t>Обоснование начальной (максимальной) цены договора, максимального значения цены договора, либо цены единицы товара, работы, услуги и максимального значения цены договора и цены договора, заключаемого с единственным поставщиком (подрядчиком, исполнителем)</t>
  </si>
  <si>
    <t>Наименование закупки (предмет договора)</t>
  </si>
  <si>
    <t>Текущий ремонт автотранспорта</t>
  </si>
  <si>
    <t>Используемый метод определения НМЦД</t>
  </si>
  <si>
    <t>Сопоставимых рыночных цен. В соответствии с разделом 4 Приложения № 1 к приказу №326 от 27.07.2021 года «Об утверждении методики определения и обоснования начальной (максимальной) цены договора, максимального значения цены договора, либо цены единицы товара, работы, услуги и максимального значения цены договора и цены договора, заключаемого с единственным поставщиком (подрядчиком, исполнителем) ФГБУ «Среднесибирское УМС»</t>
  </si>
  <si>
    <t>Срок, поставки (выполнения работ, оказания услуг)</t>
  </si>
  <si>
    <t>Информация о запросах ценовых предложений (коммерческих предложений) (указывается без названия организаций, направивших предложения)</t>
  </si>
  <si>
    <t>Информация о ценовых предложениях, включая информацию из открытых источников (указывается без названия организаций, направивших предложения)</t>
  </si>
  <si>
    <t>Расчет НМЦД (указывается математический расчет НМЦД)</t>
  </si>
  <si>
    <t xml:space="preserve">Расчет НМЦД по минимальной цене произведен по формуле:
v - количество (объем) закупаемого товара, работы услуги;
Ц - цена единицы товара                            
                     </t>
  </si>
  <si>
    <t>№</t>
  </si>
  <si>
    <t>Наименование товара, услуги (работы)</t>
  </si>
  <si>
    <t>ОКПД2</t>
  </si>
  <si>
    <t>Единица измерения</t>
  </si>
  <si>
    <t>Количество</t>
  </si>
  <si>
    <r>
      <rPr>
        <sz val="11"/>
        <rFont val="Times New Roman"/>
        <family val="1"/>
        <charset val="204"/>
      </rPr>
      <t xml:space="preserve">Предложение 1 </t>
    </r>
    <r>
      <rPr>
        <i/>
        <sz val="11"/>
        <rFont val="Times New Roman"/>
        <family val="1"/>
        <charset val="204"/>
      </rPr>
      <t>(минимальное)</t>
    </r>
  </si>
  <si>
    <t>Предложение 2</t>
  </si>
  <si>
    <t>Предложение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</si>
  <si>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</si>
  <si>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</si>
  <si>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</si>
  <si>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</si>
  <si>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</si>
  <si>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</si>
  <si>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</si>
  <si>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</si>
  <si>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</si>
  <si>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</si>
  <si>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</si>
  <si>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</si>
  <si>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</si>
  <si>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</si>
  <si>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</si>
  <si>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</si>
  <si>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</si>
  <si>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</si>
  <si>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</si>
  <si>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Средняя цена (руб.)</t>
  </si>
  <si>
    <t>НМЦД (рын) по средней цене</t>
  </si>
  <si>
    <t>НМЦД по минимальной цене</t>
  </si>
  <si>
    <t>Цена (руб.)</t>
  </si>
  <si>
    <t xml:space="preserve">V - количество (объем) закупаемого товара, работы, услуги;
n - количество значений, используемых в расчете;
i - номер источника ценовой информации;
Цi - цена единицы товара       </t>
  </si>
  <si>
    <t>Замена форсунки топливопровода (фарсунка топливная FORD,Шайба форсунки)</t>
  </si>
  <si>
    <t>45.20</t>
  </si>
  <si>
    <t>усл.</t>
  </si>
  <si>
    <t>Замена рулевой рейки (Рулевая рейка Ford Tranzit)</t>
  </si>
  <si>
    <t>Замена ступицы передней(Ступица переднего колеса в сборе с подшипником Ford Tranzit)</t>
  </si>
  <si>
    <t>Снять установить тормозной диск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</si>
  <si>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</si>
  <si>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</si>
  <si>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</si>
  <si>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</si>
  <si>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</si>
  <si>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</si>
  <si>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</si>
  <si>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</si>
  <si>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</si>
  <si>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</si>
  <si>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</si>
  <si>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</si>
  <si>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</si>
  <si>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</si>
  <si>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</si>
  <si>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</si>
  <si>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</si>
  <si>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Снять установить ступицу заднюю(Сальник задней ступицы Ford Tranzit,Сальник задней ступицы Ford Tranzit)</t>
  </si>
  <si>
    <t>Снять установить полуось</t>
  </si>
  <si>
    <t>Замена сальника ступицы</t>
  </si>
  <si>
    <t>Снять установить брызговик двигателя</t>
  </si>
  <si>
    <t>Замена масла КПП</t>
  </si>
  <si>
    <t>Заправка кондиционера(Фреон 1500 г)</t>
  </si>
  <si>
    <t>Замена фильтра воздушного(Фильтр воздушный Ford Transit (Goodwill)</t>
  </si>
  <si>
    <t>Замена фильтра салона(Фильтр салона Ford Transit/Torneo (Filtron)</t>
  </si>
  <si>
    <t>Снять установить корпус топливного фильтра</t>
  </si>
  <si>
    <t>Замена топливного фильтра(Фильтр топливный Ford Transit (LYNX)</t>
  </si>
  <si>
    <t>Замена натяжителя приводного ремня(Натяжитель поликлинового ремня,Ролик,Ремень 7PK2875 поликлиновый Ford Transit)</t>
  </si>
  <si>
    <t>Разборка сборка двери</t>
  </si>
  <si>
    <t>Замена ручки двери внутренней(Ручка двери внутренняя Ford)</t>
  </si>
  <si>
    <t>Диагностика двигателя (поиск неисправности)</t>
  </si>
  <si>
    <t>Регулировка развал-схождение колес</t>
  </si>
  <si>
    <t>шт</t>
  </si>
  <si>
    <t>Итого:</t>
  </si>
  <si>
    <t>НМЦД устанавливается в размере*</t>
  </si>
  <si>
    <t>руб.</t>
  </si>
  <si>
    <t>* (НМЦД установлено по минимальному предложению в соответствии с пунктом 4.11 Приложения к приказу №326 от 27.07.2021 года «Об утверждении методики определения и обоснования начальной (максимальной) цены договора, максимального значения цены договора, либо цены единицы товара, работы, услуги и максимального значения цены договора и цены договора, заключаемого с единственным поставщиком (подрядчиком, исполнителем) ФГБУ «Среднесибирское УМС»)</t>
  </si>
  <si>
    <t>Дата подготовки обоснования НМЦД</t>
  </si>
  <si>
    <t>Ответственный за обоснование НМЦД</t>
  </si>
  <si>
    <t>Начальник базы снабжения</t>
  </si>
  <si>
    <t>А.В. Ефимчук</t>
  </si>
  <si>
    <t>(должность)</t>
  </si>
  <si>
    <t>(подпись)</t>
  </si>
  <si>
    <t>(ФИО)</t>
  </si>
  <si>
    <t>КП1-230000.00; КП2-241500.00; КП3-252940.00</t>
  </si>
  <si>
    <t>До 25.08.2026</t>
  </si>
  <si>
    <t>Замена масла в двигателе(Масло моторное 5W40 Bardahl XTC ACEA A3/B4 API SN/CF 8л,Фильтр масляный Ford Transit/Mondeo (MANNFILTER))</t>
  </si>
  <si>
    <t>Замена масла мост задний(Масло трансмиссионное 80W90 Sintec GL5 ТМ 5 бочка 3 л)</t>
  </si>
  <si>
    <t>Промывка двигателя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</si>
</sst>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########"/>
    <numFmt numFmtId="165" formatCode="#,##0.00#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 applyAlignment="1"/>
    <xf numFmtId="2" fontId="1" fillId="0" borderId="0" xfId="0" applyNumberFormat="1" applyFont="1" applyBorder="1" applyAlignme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/>
    <xf numFmtId="0" fontId="1" fillId="0" borderId="7" xfId="0" applyFont="1" applyBorder="1" applyAlignment="1"/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123840</xdr:colOff>
      <xdr:row>11</xdr:row>
      <xdr:rowOff>103680</xdr:rowOff>
    </xdr:from>
    <xdr:to>
      <xdr:col>25</xdr:col>
      <xdr:colOff>1189800</xdr:colOff>
      <xdr:row>11</xdr:row>
      <xdr:rowOff>628920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10506600" y="6980400"/>
          <a:ext cx="1065960" cy="525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26</xdr:col>
      <xdr:colOff>154080</xdr:colOff>
      <xdr:row>11</xdr:row>
      <xdr:rowOff>193680</xdr:rowOff>
    </xdr:from>
    <xdr:to>
      <xdr:col>26</xdr:col>
      <xdr:colOff>1334520</xdr:colOff>
      <xdr:row>11</xdr:row>
      <xdr:rowOff>649440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/>
        <a:stretch/>
      </xdr:blipFill>
      <xdr:spPr>
        <a:xfrm>
          <a:off x="11988360" y="7070400"/>
          <a:ext cx="1180440" cy="455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28</xdr:col>
      <xdr:colOff>274320</xdr:colOff>
      <xdr:row>10</xdr:row>
      <xdr:rowOff>60120</xdr:rowOff>
    </xdr:from>
    <xdr:to>
      <xdr:col>28</xdr:col>
      <xdr:colOff>1758960</xdr:colOff>
      <xdr:row>10</xdr:row>
      <xdr:rowOff>830880</xdr:rowOff>
    </xdr:to>
    <xdr:pic>
      <xdr:nvPicPr>
        <xdr:cNvPr id="4" name="Изображение 2"/>
        <xdr:cNvPicPr/>
      </xdr:nvPicPr>
      <xdr:blipFill>
        <a:blip xmlns:r="http://schemas.openxmlformats.org/officeDocument/2006/relationships" r:embed="rId3"/>
        <a:stretch/>
      </xdr:blipFill>
      <xdr:spPr>
        <a:xfrm>
          <a:off x="14800320" y="6079680"/>
          <a:ext cx="1484640" cy="770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108720</xdr:colOff>
      <xdr:row>8</xdr:row>
      <xdr:rowOff>340200</xdr:rowOff>
    </xdr:from>
    <xdr:to>
      <xdr:col>1</xdr:col>
      <xdr:colOff>682200</xdr:colOff>
      <xdr:row>8</xdr:row>
      <xdr:rowOff>664200</xdr:rowOff>
    </xdr:to>
    <xdr:pic>
      <xdr:nvPicPr>
        <xdr:cNvPr id="5" name="Рисунок 6"/>
        <xdr:cNvPicPr/>
      </xdr:nvPicPr>
      <xdr:blipFill>
        <a:blip xmlns:r="http://schemas.openxmlformats.org/officeDocument/2006/relationships" r:embed="rId4"/>
        <a:srcRect b="26227"/>
        <a:stretch/>
      </xdr:blipFill>
      <xdr:spPr>
        <a:xfrm>
          <a:off x="108720" y="4559760"/>
          <a:ext cx="1127520" cy="3240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048576"/>
  <sheetViews>
    <sheetView tabSelected="1" view="pageBreakPreview" topLeftCell="A16" zoomScaleNormal="100" workbookViewId="0">
      <selection activeCell="F26" sqref="F26"/>
    </sheetView>
  </sheetViews>
  <sheetFormatPr defaultColWidth="9.140625" defaultRowHeight="15" x14ac:dyDescent="0.25"/>
  <cols>
    <col min="1" max="1" width="7.85546875" style="1" customWidth="1"/>
    <col min="2" max="2" width="29" style="1" customWidth="1"/>
    <col min="3" max="3" width="18.5703125" style="1" customWidth="1"/>
    <col min="4" max="4" width="12.5703125" style="1" customWidth="1"/>
    <col min="5" max="5" width="13.140625" style="1" customWidth="1"/>
    <col min="6" max="8" width="22" style="2" customWidth="1"/>
    <col min="9" max="25" width="22" style="2" hidden="1" customWidth="1"/>
    <col min="26" max="26" width="20.5703125" style="2" customWidth="1"/>
    <col min="27" max="27" width="23" style="2" customWidth="1"/>
    <col min="28" max="28" width="15.140625" style="2" customWidth="1"/>
    <col min="29" max="29" width="31.140625" style="2" customWidth="1"/>
    <col min="30" max="30" width="22.5703125" style="1" customWidth="1"/>
    <col min="31" max="31" width="18.42578125" style="1" customWidth="1"/>
    <col min="32" max="1024" width="9.140625" style="1"/>
  </cols>
  <sheetData>
    <row r="1" spans="1:32" ht="1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ht="29.2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 spans="1:32" ht="38.25" customHeight="1" x14ac:dyDescent="0.25">
      <c r="A3" s="36" t="s">
        <v>1</v>
      </c>
      <c r="B3" s="36"/>
      <c r="C3" s="36" t="s">
        <v>2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</row>
    <row r="4" spans="1:32" ht="32.25" customHeight="1" x14ac:dyDescent="0.25">
      <c r="A4" s="36" t="s">
        <v>3</v>
      </c>
      <c r="B4" s="36"/>
      <c r="C4" s="36" t="s">
        <v>4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</row>
    <row r="5" spans="1:32" ht="36.75" customHeight="1" x14ac:dyDescent="0.25">
      <c r="A5" s="36" t="s">
        <v>5</v>
      </c>
      <c r="B5" s="36"/>
      <c r="C5" s="36" t="s">
        <v>93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</row>
    <row r="6" spans="1:32" ht="85.5" customHeight="1" x14ac:dyDescent="0.25">
      <c r="A6" s="36" t="s">
        <v>6</v>
      </c>
      <c r="B6" s="36"/>
      <c r="C6" s="36" t="s">
        <v>92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</row>
    <row r="7" spans="1:32" ht="80.25" customHeight="1" x14ac:dyDescent="0.25">
      <c r="A7" s="36" t="s">
        <v>7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</row>
    <row r="8" spans="1:32" ht="15" customHeight="1" x14ac:dyDescent="0.25">
      <c r="A8" s="37" t="s">
        <v>8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</row>
    <row r="9" spans="1:32" ht="93.75" customHeight="1" x14ac:dyDescent="0.25">
      <c r="A9" s="38" t="s">
        <v>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</row>
    <row r="10" spans="1:32" ht="48" customHeight="1" x14ac:dyDescent="0.25">
      <c r="A10" s="39" t="s">
        <v>10</v>
      </c>
      <c r="B10" s="39" t="s">
        <v>11</v>
      </c>
      <c r="C10" s="40" t="s">
        <v>12</v>
      </c>
      <c r="D10" s="39" t="s">
        <v>13</v>
      </c>
      <c r="E10" s="40" t="s">
        <v>14</v>
      </c>
      <c r="F10" s="41" t="s">
        <v>15</v>
      </c>
      <c r="G10" s="42" t="s">
        <v>16</v>
      </c>
      <c r="H10" s="42" t="s">
        <v>17</v>
      </c>
      <c r="I10" s="4" t="s">
        <v>18</v>
      </c>
      <c r="J10" s="4" t="s">
        <v>19</v>
      </c>
      <c r="K10" s="4" t="s">
        <v>20</v>
      </c>
      <c r="L10" s="4" t="s">
        <v>21</v>
      </c>
      <c r="M10" s="4" t="s">
        <v>22</v>
      </c>
      <c r="N10" s="4" t="s">
        <v>23</v>
      </c>
      <c r="O10" s="4" t="s">
        <v>24</v>
      </c>
      <c r="P10" s="4" t="s">
        <v>25</v>
      </c>
      <c r="Q10" s="4" t="s">
        <v>26</v>
      </c>
      <c r="R10" s="4" t="s">
        <v>27</v>
      </c>
      <c r="S10" s="4" t="s">
        <v>28</v>
      </c>
      <c r="T10" s="4" t="s">
        <v>29</v>
      </c>
      <c r="U10" s="4" t="s">
        <v>30</v>
      </c>
      <c r="V10" s="4" t="s">
        <v>31</v>
      </c>
      <c r="W10" s="4" t="s">
        <v>32</v>
      </c>
      <c r="X10" s="4" t="s">
        <v>33</v>
      </c>
      <c r="Y10" s="4" t="s">
        <v>34</v>
      </c>
      <c r="Z10" s="5" t="s">
        <v>35</v>
      </c>
      <c r="AA10" s="5" t="s">
        <v>36</v>
      </c>
      <c r="AB10" s="40" t="s">
        <v>37</v>
      </c>
      <c r="AC10" s="6" t="s">
        <v>38</v>
      </c>
      <c r="AD10" s="40" t="s">
        <v>39</v>
      </c>
    </row>
    <row r="11" spans="1:32" ht="67.5" customHeight="1" x14ac:dyDescent="0.25">
      <c r="A11" s="39"/>
      <c r="B11" s="39"/>
      <c r="C11" s="40"/>
      <c r="D11" s="39"/>
      <c r="E11" s="40"/>
      <c r="F11" s="41"/>
      <c r="G11" s="42"/>
      <c r="H11" s="42"/>
      <c r="I11" s="4" t="s">
        <v>40</v>
      </c>
      <c r="J11" s="4" t="s">
        <v>40</v>
      </c>
      <c r="K11" s="4" t="s">
        <v>40</v>
      </c>
      <c r="L11" s="4" t="s">
        <v>40</v>
      </c>
      <c r="M11" s="4" t="s">
        <v>40</v>
      </c>
      <c r="N11" s="4" t="s">
        <v>40</v>
      </c>
      <c r="O11" s="4" t="s">
        <v>40</v>
      </c>
      <c r="P11" s="4" t="s">
        <v>40</v>
      </c>
      <c r="Q11" s="4" t="s">
        <v>40</v>
      </c>
      <c r="R11" s="4" t="s">
        <v>40</v>
      </c>
      <c r="S11" s="4" t="s">
        <v>40</v>
      </c>
      <c r="T11" s="4" t="s">
        <v>40</v>
      </c>
      <c r="U11" s="4" t="s">
        <v>40</v>
      </c>
      <c r="V11" s="4" t="s">
        <v>40</v>
      </c>
      <c r="W11" s="4" t="s">
        <v>40</v>
      </c>
      <c r="X11" s="4" t="s">
        <v>40</v>
      </c>
      <c r="Y11" s="4" t="s">
        <v>40</v>
      </c>
      <c r="Z11" s="43"/>
      <c r="AA11" s="43"/>
      <c r="AB11" s="40"/>
      <c r="AC11" s="7"/>
      <c r="AD11" s="40"/>
    </row>
    <row r="12" spans="1:32" ht="125.25" customHeight="1" x14ac:dyDescent="0.25">
      <c r="A12" s="39"/>
      <c r="B12" s="39"/>
      <c r="C12" s="40"/>
      <c r="D12" s="39"/>
      <c r="E12" s="40"/>
      <c r="F12" s="8" t="s">
        <v>40</v>
      </c>
      <c r="G12" s="8" t="s">
        <v>40</v>
      </c>
      <c r="H12" s="8" t="s">
        <v>40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3"/>
      <c r="AA12" s="43"/>
      <c r="AB12" s="40"/>
      <c r="AC12" s="9" t="s">
        <v>41</v>
      </c>
      <c r="AD12" s="40"/>
    </row>
    <row r="13" spans="1:32" ht="60" x14ac:dyDescent="0.25">
      <c r="A13" s="3">
        <v>1</v>
      </c>
      <c r="B13" s="10" t="s">
        <v>42</v>
      </c>
      <c r="C13" s="11" t="s">
        <v>43</v>
      </c>
      <c r="D13" s="12" t="s">
        <v>44</v>
      </c>
      <c r="E13" s="13">
        <v>4</v>
      </c>
      <c r="F13" s="13">
        <v>17800</v>
      </c>
      <c r="G13" s="4">
        <v>18690</v>
      </c>
      <c r="H13" s="4">
        <v>19580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14">
        <f t="shared" ref="Z13:Z34" si="0">SQRT(((SUM((POWER(F13-AB13,2)),(POWER(G13-AB13,2)),(POWER(H13-AB13,2)))/(COLUMNS(F13:H13)-1))))</f>
        <v>890</v>
      </c>
      <c r="AA13" s="15">
        <f t="shared" ref="AA13:AA34" si="1">Z13/AB13*100</f>
        <v>4.7619047619047619</v>
      </c>
      <c r="AB13" s="15">
        <f t="shared" ref="AB13:AB34" si="2">ROUND(AVERAGE(F13,G13,H13),2)</f>
        <v>18690</v>
      </c>
      <c r="AC13" s="16">
        <f t="shared" ref="AC13:AC34" si="3">ROUND(AB13*E13,2)</f>
        <v>74760</v>
      </c>
      <c r="AD13" s="17">
        <f t="shared" ref="AD13:AD34" si="4">ROUND(F13*E13,2)</f>
        <v>71200</v>
      </c>
    </row>
    <row r="14" spans="1:32" ht="30" x14ac:dyDescent="0.25">
      <c r="A14" s="3">
        <v>2</v>
      </c>
      <c r="B14" s="10" t="s">
        <v>45</v>
      </c>
      <c r="C14" s="11" t="s">
        <v>43</v>
      </c>
      <c r="D14" s="12" t="s">
        <v>44</v>
      </c>
      <c r="E14" s="13">
        <v>1</v>
      </c>
      <c r="F14" s="18">
        <v>56351</v>
      </c>
      <c r="G14" s="4">
        <v>59168.55</v>
      </c>
      <c r="H14" s="4">
        <v>61990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14">
        <f t="shared" si="0"/>
        <v>2819.5002247738871</v>
      </c>
      <c r="AA14" s="15">
        <f t="shared" si="1"/>
        <v>4.7650961169816846</v>
      </c>
      <c r="AB14" s="15">
        <f t="shared" si="2"/>
        <v>59169.85</v>
      </c>
      <c r="AC14" s="16">
        <f t="shared" si="3"/>
        <v>59169.85</v>
      </c>
      <c r="AD14" s="17">
        <f t="shared" si="4"/>
        <v>56351</v>
      </c>
    </row>
    <row r="15" spans="1:32" ht="60" x14ac:dyDescent="0.25">
      <c r="A15" s="3">
        <v>3</v>
      </c>
      <c r="B15" s="10" t="s">
        <v>46</v>
      </c>
      <c r="C15" s="11" t="s">
        <v>43</v>
      </c>
      <c r="D15" s="12" t="s">
        <v>44</v>
      </c>
      <c r="E15" s="13">
        <v>1</v>
      </c>
      <c r="F15" s="18">
        <v>15880</v>
      </c>
      <c r="G15" s="4">
        <v>16674</v>
      </c>
      <c r="H15" s="4">
        <v>17468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14">
        <f t="shared" si="0"/>
        <v>794</v>
      </c>
      <c r="AA15" s="15">
        <f t="shared" si="1"/>
        <v>4.7619047619047619</v>
      </c>
      <c r="AB15" s="15">
        <f t="shared" si="2"/>
        <v>16674</v>
      </c>
      <c r="AC15" s="16">
        <f t="shared" si="3"/>
        <v>16674</v>
      </c>
      <c r="AD15" s="17">
        <f t="shared" si="4"/>
        <v>15880</v>
      </c>
    </row>
    <row r="16" spans="1:32" ht="30" x14ac:dyDescent="0.25">
      <c r="A16" s="3">
        <f>IF(ISBLANK(B16),"",COUNTA($B$13:B16))</f>
        <v>4</v>
      </c>
      <c r="B16" s="10" t="s">
        <v>47</v>
      </c>
      <c r="C16" s="11" t="s">
        <v>43</v>
      </c>
      <c r="D16" s="12" t="s">
        <v>44</v>
      </c>
      <c r="E16" s="13">
        <v>2</v>
      </c>
      <c r="F16" s="18">
        <v>1280</v>
      </c>
      <c r="G16" s="4">
        <v>1344</v>
      </c>
      <c r="H16" s="4">
        <v>1408</v>
      </c>
      <c r="I16" s="4" t="s">
        <v>48</v>
      </c>
      <c r="J16" s="4" t="s">
        <v>49</v>
      </c>
      <c r="K16" s="4" t="s">
        <v>50</v>
      </c>
      <c r="L16" s="4" t="s">
        <v>51</v>
      </c>
      <c r="M16" s="4" t="s">
        <v>52</v>
      </c>
      <c r="N16" s="4" t="s">
        <v>53</v>
      </c>
      <c r="O16" s="4" t="s">
        <v>54</v>
      </c>
      <c r="P16" s="4" t="s">
        <v>55</v>
      </c>
      <c r="Q16" s="4" t="s">
        <v>56</v>
      </c>
      <c r="R16" s="4" t="s">
        <v>57</v>
      </c>
      <c r="S16" s="4" t="s">
        <v>58</v>
      </c>
      <c r="T16" s="4" t="s">
        <v>59</v>
      </c>
      <c r="U16" s="4" t="s">
        <v>60</v>
      </c>
      <c r="V16" s="4" t="s">
        <v>61</v>
      </c>
      <c r="W16" s="4" t="s">
        <v>62</v>
      </c>
      <c r="X16" s="4" t="s">
        <v>63</v>
      </c>
      <c r="Y16" s="4" t="s">
        <v>64</v>
      </c>
      <c r="Z16" s="14">
        <f t="shared" si="0"/>
        <v>64</v>
      </c>
      <c r="AA16" s="15">
        <f t="shared" si="1"/>
        <v>4.7619047619047619</v>
      </c>
      <c r="AB16" s="15">
        <f t="shared" si="2"/>
        <v>1344</v>
      </c>
      <c r="AC16" s="16">
        <f t="shared" si="3"/>
        <v>2688</v>
      </c>
      <c r="AD16" s="17">
        <f t="shared" si="4"/>
        <v>2560</v>
      </c>
      <c r="AE16" s="2"/>
      <c r="AF16" s="2"/>
    </row>
    <row r="17" spans="1:32" ht="60" x14ac:dyDescent="0.25">
      <c r="A17" s="3">
        <f>IF(ISBLANK(B17),"",COUNTA($B$13:B17))</f>
        <v>5</v>
      </c>
      <c r="B17" s="10" t="s">
        <v>65</v>
      </c>
      <c r="C17" s="11" t="s">
        <v>43</v>
      </c>
      <c r="D17" s="12" t="s">
        <v>44</v>
      </c>
      <c r="E17" s="13">
        <v>2</v>
      </c>
      <c r="F17" s="18">
        <v>8580</v>
      </c>
      <c r="G17" s="4">
        <v>9009</v>
      </c>
      <c r="H17" s="4">
        <v>9438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14">
        <f t="shared" si="0"/>
        <v>429</v>
      </c>
      <c r="AA17" s="15">
        <f t="shared" si="1"/>
        <v>4.7619047619047619</v>
      </c>
      <c r="AB17" s="15">
        <f t="shared" si="2"/>
        <v>9009</v>
      </c>
      <c r="AC17" s="16">
        <f t="shared" si="3"/>
        <v>18018</v>
      </c>
      <c r="AD17" s="17">
        <f t="shared" si="4"/>
        <v>17160</v>
      </c>
      <c r="AE17" s="2"/>
      <c r="AF17" s="2"/>
    </row>
    <row r="18" spans="1:32" x14ac:dyDescent="0.25">
      <c r="A18" s="3">
        <f>IF(ISBLANK(B18),"",COUNTA($B$13:B18))</f>
        <v>6</v>
      </c>
      <c r="B18" s="10" t="s">
        <v>66</v>
      </c>
      <c r="C18" s="11" t="s">
        <v>43</v>
      </c>
      <c r="D18" s="12" t="s">
        <v>44</v>
      </c>
      <c r="E18" s="13">
        <v>2</v>
      </c>
      <c r="F18" s="18">
        <v>2500</v>
      </c>
      <c r="G18" s="4">
        <v>2625</v>
      </c>
      <c r="H18" s="4">
        <v>2750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14">
        <f t="shared" si="0"/>
        <v>125</v>
      </c>
      <c r="AA18" s="15">
        <f t="shared" si="1"/>
        <v>4.7619047619047619</v>
      </c>
      <c r="AB18" s="15">
        <f t="shared" si="2"/>
        <v>2625</v>
      </c>
      <c r="AC18" s="16">
        <f t="shared" si="3"/>
        <v>5250</v>
      </c>
      <c r="AD18" s="17">
        <f t="shared" si="4"/>
        <v>5000</v>
      </c>
      <c r="AE18" s="2"/>
      <c r="AF18" s="2"/>
    </row>
    <row r="19" spans="1:32" x14ac:dyDescent="0.25">
      <c r="A19" s="3">
        <f>IF(ISBLANK(B19),"",COUNTA($B$13:B19))</f>
        <v>7</v>
      </c>
      <c r="B19" s="10" t="s">
        <v>67</v>
      </c>
      <c r="C19" s="11" t="s">
        <v>43</v>
      </c>
      <c r="D19" s="12" t="s">
        <v>44</v>
      </c>
      <c r="E19" s="13">
        <v>2</v>
      </c>
      <c r="F19" s="13">
        <v>340</v>
      </c>
      <c r="G19" s="4">
        <v>357</v>
      </c>
      <c r="H19" s="4">
        <v>374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14">
        <f t="shared" si="0"/>
        <v>17</v>
      </c>
      <c r="AA19" s="15">
        <f t="shared" si="1"/>
        <v>4.7619047619047619</v>
      </c>
      <c r="AB19" s="15">
        <f t="shared" si="2"/>
        <v>357</v>
      </c>
      <c r="AC19" s="16">
        <f t="shared" si="3"/>
        <v>714</v>
      </c>
      <c r="AD19" s="17">
        <f t="shared" si="4"/>
        <v>680</v>
      </c>
      <c r="AE19" s="2"/>
      <c r="AF19" s="2"/>
    </row>
    <row r="20" spans="1:32" ht="30" x14ac:dyDescent="0.25">
      <c r="A20" s="3">
        <f>IF(ISBLANK(B20),"",COUNTA($B$13:B20))</f>
        <v>8</v>
      </c>
      <c r="B20" s="10" t="s">
        <v>68</v>
      </c>
      <c r="C20" s="11" t="s">
        <v>43</v>
      </c>
      <c r="D20" s="12" t="s">
        <v>44</v>
      </c>
      <c r="E20" s="13">
        <v>2</v>
      </c>
      <c r="F20" s="13">
        <v>310</v>
      </c>
      <c r="G20" s="4">
        <v>325.5</v>
      </c>
      <c r="H20" s="4">
        <v>341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14">
        <f t="shared" si="0"/>
        <v>15.5</v>
      </c>
      <c r="AA20" s="15">
        <f t="shared" si="1"/>
        <v>4.7619047619047619</v>
      </c>
      <c r="AB20" s="15">
        <f t="shared" si="2"/>
        <v>325.5</v>
      </c>
      <c r="AC20" s="16">
        <f t="shared" si="3"/>
        <v>651</v>
      </c>
      <c r="AD20" s="17">
        <f t="shared" si="4"/>
        <v>620</v>
      </c>
      <c r="AE20" s="2"/>
      <c r="AF20" s="2"/>
    </row>
    <row r="21" spans="1:32" ht="90" x14ac:dyDescent="0.25">
      <c r="A21" s="3">
        <f>IF(ISBLANK(B21),"",COUNTA($B$13:B21))</f>
        <v>9</v>
      </c>
      <c r="B21" s="10" t="s">
        <v>94</v>
      </c>
      <c r="C21" s="11" t="s">
        <v>43</v>
      </c>
      <c r="D21" s="12" t="s">
        <v>44</v>
      </c>
      <c r="E21" s="13">
        <v>1</v>
      </c>
      <c r="F21" s="13">
        <v>19930</v>
      </c>
      <c r="G21" s="4">
        <v>20926.5</v>
      </c>
      <c r="H21" s="4">
        <v>21923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14">
        <f t="shared" si="0"/>
        <v>996.5</v>
      </c>
      <c r="AA21" s="15">
        <f t="shared" si="1"/>
        <v>4.7619047619047619</v>
      </c>
      <c r="AB21" s="15">
        <f t="shared" si="2"/>
        <v>20926.5</v>
      </c>
      <c r="AC21" s="16">
        <f t="shared" si="3"/>
        <v>20926.5</v>
      </c>
      <c r="AD21" s="17">
        <f t="shared" si="4"/>
        <v>19930</v>
      </c>
      <c r="AE21" s="2"/>
      <c r="AF21" s="2"/>
    </row>
    <row r="22" spans="1:32" x14ac:dyDescent="0.25">
      <c r="A22" s="3">
        <f>IF(ISBLANK(B22),"",COUNTA($B$13:B22))</f>
        <v>10</v>
      </c>
      <c r="B22" s="10" t="s">
        <v>96</v>
      </c>
      <c r="C22" s="11" t="s">
        <v>43</v>
      </c>
      <c r="D22" s="12" t="s">
        <v>44</v>
      </c>
      <c r="E22" s="13">
        <v>1</v>
      </c>
      <c r="F22" s="13">
        <v>850</v>
      </c>
      <c r="G22" s="4">
        <v>892.5</v>
      </c>
      <c r="H22" s="4">
        <v>935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14">
        <f t="shared" si="0"/>
        <v>42.5</v>
      </c>
      <c r="AA22" s="15">
        <f t="shared" si="1"/>
        <v>4.7619047619047619</v>
      </c>
      <c r="AB22" s="15">
        <f t="shared" si="2"/>
        <v>892.5</v>
      </c>
      <c r="AC22" s="16">
        <f t="shared" si="3"/>
        <v>892.5</v>
      </c>
      <c r="AD22" s="17">
        <f t="shared" si="4"/>
        <v>850</v>
      </c>
      <c r="AE22" s="2"/>
      <c r="AF22" s="2"/>
    </row>
    <row r="23" spans="1:32" ht="60" x14ac:dyDescent="0.25">
      <c r="A23" s="3">
        <f>IF(ISBLANK(B23),"",COUNTA($B$13:B23))</f>
        <v>11</v>
      </c>
      <c r="B23" s="10" t="s">
        <v>95</v>
      </c>
      <c r="C23" s="11" t="s">
        <v>43</v>
      </c>
      <c r="D23" s="12" t="s">
        <v>44</v>
      </c>
      <c r="E23" s="13">
        <v>1</v>
      </c>
      <c r="F23" s="13">
        <v>3800</v>
      </c>
      <c r="G23" s="4">
        <v>3990</v>
      </c>
      <c r="H23" s="4">
        <v>4180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14">
        <f t="shared" si="0"/>
        <v>190</v>
      </c>
      <c r="AA23" s="15">
        <f t="shared" si="1"/>
        <v>4.7619047619047619</v>
      </c>
      <c r="AB23" s="15">
        <f t="shared" si="2"/>
        <v>3990</v>
      </c>
      <c r="AC23" s="16">
        <f t="shared" si="3"/>
        <v>3990</v>
      </c>
      <c r="AD23" s="17">
        <f t="shared" si="4"/>
        <v>3800</v>
      </c>
      <c r="AE23" s="2"/>
      <c r="AF23" s="2"/>
    </row>
    <row r="24" spans="1:32" x14ac:dyDescent="0.25">
      <c r="A24" s="3">
        <f>IF(ISBLANK(B24),"",COUNTA($B$13:B24))</f>
        <v>12</v>
      </c>
      <c r="B24" s="10" t="s">
        <v>69</v>
      </c>
      <c r="C24" s="11" t="s">
        <v>43</v>
      </c>
      <c r="D24" s="12" t="s">
        <v>44</v>
      </c>
      <c r="E24" s="13">
        <v>1</v>
      </c>
      <c r="F24" s="18">
        <v>800</v>
      </c>
      <c r="G24" s="4">
        <v>840</v>
      </c>
      <c r="H24" s="4">
        <v>880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14">
        <f t="shared" si="0"/>
        <v>40</v>
      </c>
      <c r="AA24" s="15">
        <f t="shared" si="1"/>
        <v>4.7619047619047619</v>
      </c>
      <c r="AB24" s="15">
        <f t="shared" si="2"/>
        <v>840</v>
      </c>
      <c r="AC24" s="16">
        <f t="shared" si="3"/>
        <v>840</v>
      </c>
      <c r="AD24" s="17">
        <f t="shared" si="4"/>
        <v>800</v>
      </c>
      <c r="AE24" s="2"/>
      <c r="AF24" s="2"/>
    </row>
    <row r="25" spans="1:32" ht="30" x14ac:dyDescent="0.25">
      <c r="A25" s="3">
        <f>IF(ISBLANK(B25),"",COUNTA($B$13:B25))</f>
        <v>13</v>
      </c>
      <c r="B25" s="10" t="s">
        <v>70</v>
      </c>
      <c r="C25" s="11" t="s">
        <v>43</v>
      </c>
      <c r="D25" s="12" t="s">
        <v>44</v>
      </c>
      <c r="E25" s="13">
        <v>1</v>
      </c>
      <c r="F25" s="13">
        <v>4670</v>
      </c>
      <c r="G25" s="4">
        <v>4903.5</v>
      </c>
      <c r="H25" s="4">
        <v>5137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14">
        <f t="shared" si="0"/>
        <v>233.5</v>
      </c>
      <c r="AA25" s="15">
        <f t="shared" si="1"/>
        <v>4.7619047619047619</v>
      </c>
      <c r="AB25" s="15">
        <f t="shared" si="2"/>
        <v>4903.5</v>
      </c>
      <c r="AC25" s="16">
        <f t="shared" si="3"/>
        <v>4903.5</v>
      </c>
      <c r="AD25" s="17">
        <f t="shared" si="4"/>
        <v>4670</v>
      </c>
      <c r="AE25" s="2"/>
      <c r="AF25" s="2"/>
    </row>
    <row r="26" spans="1:32" ht="60" x14ac:dyDescent="0.25">
      <c r="A26" s="3">
        <f>IF(ISBLANK(B26),"",COUNTA($B$13:B26))</f>
        <v>14</v>
      </c>
      <c r="B26" s="10" t="s">
        <v>71</v>
      </c>
      <c r="C26" s="11" t="s">
        <v>43</v>
      </c>
      <c r="D26" s="12" t="s">
        <v>44</v>
      </c>
      <c r="E26" s="13">
        <v>2</v>
      </c>
      <c r="F26" s="13">
        <v>1070</v>
      </c>
      <c r="G26" s="4">
        <v>1123.5</v>
      </c>
      <c r="H26" s="4">
        <v>1177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14">
        <f t="shared" si="0"/>
        <v>53.5</v>
      </c>
      <c r="AA26" s="15">
        <f t="shared" si="1"/>
        <v>4.7619047619047619</v>
      </c>
      <c r="AB26" s="15">
        <f t="shared" si="2"/>
        <v>1123.5</v>
      </c>
      <c r="AC26" s="16">
        <f t="shared" si="3"/>
        <v>2247</v>
      </c>
      <c r="AD26" s="17">
        <f t="shared" si="4"/>
        <v>2140</v>
      </c>
      <c r="AE26" s="2"/>
      <c r="AF26" s="2"/>
    </row>
    <row r="27" spans="1:32" ht="45" x14ac:dyDescent="0.25">
      <c r="A27" s="3">
        <f>IF(ISBLANK(B27),"",COUNTA($B$13:B27))</f>
        <v>15</v>
      </c>
      <c r="B27" s="10" t="s">
        <v>72</v>
      </c>
      <c r="C27" s="11" t="s">
        <v>43</v>
      </c>
      <c r="D27" s="12" t="s">
        <v>44</v>
      </c>
      <c r="E27" s="13">
        <v>2</v>
      </c>
      <c r="F27" s="13">
        <v>2500</v>
      </c>
      <c r="G27" s="4">
        <v>2625</v>
      </c>
      <c r="H27" s="4">
        <v>2750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14">
        <f t="shared" si="0"/>
        <v>125</v>
      </c>
      <c r="AA27" s="15">
        <f t="shared" si="1"/>
        <v>4.7619047619047619</v>
      </c>
      <c r="AB27" s="15">
        <f t="shared" si="2"/>
        <v>2625</v>
      </c>
      <c r="AC27" s="16">
        <f t="shared" si="3"/>
        <v>5250</v>
      </c>
      <c r="AD27" s="17">
        <f t="shared" si="4"/>
        <v>5000</v>
      </c>
      <c r="AE27" s="2"/>
      <c r="AF27" s="2"/>
    </row>
    <row r="28" spans="1:32" ht="30" x14ac:dyDescent="0.25">
      <c r="A28" s="3">
        <f>IF(ISBLANK(B28),"",COUNTA($B$13:B28))</f>
        <v>16</v>
      </c>
      <c r="B28" s="10" t="s">
        <v>73</v>
      </c>
      <c r="C28" s="11" t="s">
        <v>43</v>
      </c>
      <c r="D28" s="12" t="s">
        <v>44</v>
      </c>
      <c r="E28" s="13">
        <v>2</v>
      </c>
      <c r="F28" s="13">
        <v>600</v>
      </c>
      <c r="G28" s="4">
        <v>630</v>
      </c>
      <c r="H28" s="4">
        <v>660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14">
        <f t="shared" si="0"/>
        <v>30</v>
      </c>
      <c r="AA28" s="15">
        <f t="shared" si="1"/>
        <v>4.7619047619047619</v>
      </c>
      <c r="AB28" s="15">
        <f t="shared" si="2"/>
        <v>630</v>
      </c>
      <c r="AC28" s="16">
        <f t="shared" si="3"/>
        <v>1260</v>
      </c>
      <c r="AD28" s="17">
        <f t="shared" si="4"/>
        <v>1200</v>
      </c>
      <c r="AE28" s="2"/>
      <c r="AF28" s="2"/>
    </row>
    <row r="29" spans="1:32" ht="45" x14ac:dyDescent="0.25">
      <c r="A29" s="3">
        <f>IF(ISBLANK(B29),"",COUNTA($B$13:B29))</f>
        <v>17</v>
      </c>
      <c r="B29" s="10" t="s">
        <v>74</v>
      </c>
      <c r="C29" s="11" t="s">
        <v>43</v>
      </c>
      <c r="D29" s="12" t="s">
        <v>44</v>
      </c>
      <c r="E29" s="13">
        <v>2</v>
      </c>
      <c r="F29" s="18">
        <v>840</v>
      </c>
      <c r="G29" s="4">
        <v>882</v>
      </c>
      <c r="H29" s="4">
        <v>924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14">
        <f t="shared" si="0"/>
        <v>42</v>
      </c>
      <c r="AA29" s="15">
        <f t="shared" si="1"/>
        <v>4.7619047619047619</v>
      </c>
      <c r="AB29" s="15">
        <f t="shared" si="2"/>
        <v>882</v>
      </c>
      <c r="AC29" s="16">
        <f t="shared" si="3"/>
        <v>1764</v>
      </c>
      <c r="AD29" s="17">
        <f t="shared" si="4"/>
        <v>1680</v>
      </c>
      <c r="AE29" s="2"/>
      <c r="AF29" s="2"/>
    </row>
    <row r="30" spans="1:32" ht="90" x14ac:dyDescent="0.25">
      <c r="A30" s="3">
        <f>IF(ISBLANK(B30),"",COUNTA($B$13:B30))</f>
        <v>18</v>
      </c>
      <c r="B30" s="10" t="s">
        <v>75</v>
      </c>
      <c r="C30" s="19" t="s">
        <v>43</v>
      </c>
      <c r="D30" s="12" t="s">
        <v>44</v>
      </c>
      <c r="E30" s="13">
        <v>1</v>
      </c>
      <c r="F30" s="13">
        <v>15149</v>
      </c>
      <c r="G30" s="4">
        <v>15906.45</v>
      </c>
      <c r="H30" s="4">
        <v>16600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14">
        <f t="shared" si="0"/>
        <v>725.73446762572883</v>
      </c>
      <c r="AA30" s="15">
        <f t="shared" si="1"/>
        <v>4.5686346532813911</v>
      </c>
      <c r="AB30" s="15">
        <f t="shared" si="2"/>
        <v>15885.15</v>
      </c>
      <c r="AC30" s="16">
        <f t="shared" si="3"/>
        <v>15885.15</v>
      </c>
      <c r="AD30" s="17">
        <f t="shared" si="4"/>
        <v>15149</v>
      </c>
      <c r="AE30" s="2"/>
      <c r="AF30" s="2"/>
    </row>
    <row r="31" spans="1:32" x14ac:dyDescent="0.25">
      <c r="A31" s="3">
        <f>IF(ISBLANK(B31),"",COUNTA($B$13:B31))</f>
        <v>19</v>
      </c>
      <c r="B31" s="10" t="s">
        <v>76</v>
      </c>
      <c r="C31" s="11" t="s">
        <v>43</v>
      </c>
      <c r="D31" s="12" t="s">
        <v>44</v>
      </c>
      <c r="E31" s="13">
        <v>1</v>
      </c>
      <c r="F31" s="13">
        <v>950</v>
      </c>
      <c r="G31" s="4">
        <v>997.5</v>
      </c>
      <c r="H31" s="4">
        <v>1045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14">
        <f t="shared" si="0"/>
        <v>47.5</v>
      </c>
      <c r="AA31" s="15">
        <f t="shared" si="1"/>
        <v>4.7619047619047619</v>
      </c>
      <c r="AB31" s="15">
        <f t="shared" si="2"/>
        <v>997.5</v>
      </c>
      <c r="AC31" s="16">
        <f t="shared" si="3"/>
        <v>997.5</v>
      </c>
      <c r="AD31" s="17">
        <f t="shared" si="4"/>
        <v>950</v>
      </c>
      <c r="AE31" s="2"/>
      <c r="AF31" s="2"/>
    </row>
    <row r="32" spans="1:32" ht="45" x14ac:dyDescent="0.25">
      <c r="A32" s="3">
        <f>IF(ISBLANK(B32),"",COUNTA($B$13:B32))</f>
        <v>20</v>
      </c>
      <c r="B32" s="10" t="s">
        <v>77</v>
      </c>
      <c r="C32" s="11" t="s">
        <v>43</v>
      </c>
      <c r="D32" s="12" t="s">
        <v>44</v>
      </c>
      <c r="E32" s="13">
        <v>1</v>
      </c>
      <c r="F32" s="18">
        <v>1160</v>
      </c>
      <c r="G32" s="4">
        <v>1218</v>
      </c>
      <c r="H32" s="4">
        <v>1276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14">
        <f t="shared" si="0"/>
        <v>58</v>
      </c>
      <c r="AA32" s="15">
        <f t="shared" si="1"/>
        <v>4.7619047619047619</v>
      </c>
      <c r="AB32" s="15">
        <f t="shared" si="2"/>
        <v>1218</v>
      </c>
      <c r="AC32" s="16">
        <f t="shared" si="3"/>
        <v>1218</v>
      </c>
      <c r="AD32" s="17">
        <f t="shared" si="4"/>
        <v>1160</v>
      </c>
      <c r="AE32" s="2"/>
      <c r="AF32" s="2"/>
    </row>
    <row r="33" spans="1:32" ht="30" x14ac:dyDescent="0.25">
      <c r="A33" s="3">
        <f>IF(ISBLANK(B33),"",COUNTA($B$13:B33))</f>
        <v>21</v>
      </c>
      <c r="B33" s="10" t="s">
        <v>78</v>
      </c>
      <c r="C33" s="11" t="s">
        <v>43</v>
      </c>
      <c r="D33" s="12" t="s">
        <v>44</v>
      </c>
      <c r="E33" s="13">
        <v>1</v>
      </c>
      <c r="F33" s="18">
        <v>1280</v>
      </c>
      <c r="G33" s="4">
        <v>1344</v>
      </c>
      <c r="H33" s="4">
        <v>1408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14">
        <f t="shared" si="0"/>
        <v>64</v>
      </c>
      <c r="AA33" s="15">
        <f t="shared" si="1"/>
        <v>4.7619047619047619</v>
      </c>
      <c r="AB33" s="15">
        <f t="shared" si="2"/>
        <v>1344</v>
      </c>
      <c r="AC33" s="16">
        <f t="shared" si="3"/>
        <v>1344</v>
      </c>
      <c r="AD33" s="17">
        <f t="shared" si="4"/>
        <v>1280</v>
      </c>
      <c r="AE33" s="2"/>
      <c r="AF33" s="2"/>
    </row>
    <row r="34" spans="1:32" ht="30" x14ac:dyDescent="0.25">
      <c r="A34" s="3">
        <f>IF(ISBLANK(B34),"",COUNTA($B$13:B34))</f>
        <v>22</v>
      </c>
      <c r="B34" s="10" t="s">
        <v>79</v>
      </c>
      <c r="C34" s="11" t="s">
        <v>43</v>
      </c>
      <c r="D34" s="20" t="s">
        <v>80</v>
      </c>
      <c r="E34" s="13">
        <v>1</v>
      </c>
      <c r="F34" s="18">
        <v>1940</v>
      </c>
      <c r="G34" s="4">
        <v>2037</v>
      </c>
      <c r="H34" s="4">
        <v>2134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14">
        <f t="shared" si="0"/>
        <v>97</v>
      </c>
      <c r="AA34" s="15">
        <f t="shared" si="1"/>
        <v>4.7619047619047619</v>
      </c>
      <c r="AB34" s="15">
        <f t="shared" si="2"/>
        <v>2037</v>
      </c>
      <c r="AC34" s="16">
        <f t="shared" si="3"/>
        <v>2037</v>
      </c>
      <c r="AD34" s="17">
        <f t="shared" si="4"/>
        <v>1940</v>
      </c>
      <c r="AE34" s="2"/>
      <c r="AF34" s="2"/>
    </row>
    <row r="35" spans="1:32" x14ac:dyDescent="0.25">
      <c r="A35" s="21"/>
      <c r="B35" s="3"/>
      <c r="C35" s="5"/>
      <c r="D35" s="21"/>
      <c r="E35" s="21"/>
      <c r="F35" s="4">
        <f>SUMPRODUCT($E$13:$E$34,$F$13:$F$34)</f>
        <v>230000</v>
      </c>
      <c r="G35" s="4">
        <f>SUMPRODUCT($E$13:$E$34,$G$13:$G$34)</f>
        <v>241500</v>
      </c>
      <c r="H35" s="4">
        <f>SUMPRODUCT($E$13:$E$34,$H$13:$H$34)</f>
        <v>252940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B35" s="15" t="s">
        <v>81</v>
      </c>
      <c r="AC35" s="17">
        <f>SUM(AC13:AC34)</f>
        <v>241480</v>
      </c>
      <c r="AD35" s="15">
        <f>SUM(AD13:AD34)</f>
        <v>230000</v>
      </c>
    </row>
    <row r="36" spans="1:32" ht="15" customHeight="1" x14ac:dyDescent="0.25">
      <c r="A36" s="36" t="s">
        <v>82</v>
      </c>
      <c r="B36" s="36"/>
      <c r="C36" s="22">
        <f>$AD$35</f>
        <v>230000</v>
      </c>
      <c r="D36" s="23" t="s">
        <v>83</v>
      </c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5"/>
    </row>
    <row r="37" spans="1:32" ht="32.25" customHeight="1" x14ac:dyDescent="0.25">
      <c r="A37" s="36" t="s">
        <v>84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</row>
    <row r="38" spans="1:32" ht="15" customHeight="1" x14ac:dyDescent="0.25">
      <c r="A38" s="36" t="s">
        <v>85</v>
      </c>
      <c r="B38" s="36"/>
      <c r="C38" s="26">
        <v>46244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7"/>
      <c r="AD38" s="28"/>
    </row>
    <row r="39" spans="1:32" ht="37.5" customHeight="1" x14ac:dyDescent="0.25">
      <c r="A39" s="44" t="s">
        <v>86</v>
      </c>
      <c r="B39" s="44"/>
      <c r="C39" s="29" t="s">
        <v>87</v>
      </c>
      <c r="D39" s="30"/>
      <c r="E39" s="30" t="s">
        <v>88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1"/>
      <c r="AD39" s="32"/>
    </row>
    <row r="40" spans="1:32" x14ac:dyDescent="0.25">
      <c r="A40" s="45"/>
      <c r="B40" s="45"/>
      <c r="C40" s="33" t="s">
        <v>89</v>
      </c>
      <c r="D40" s="33" t="s">
        <v>90</v>
      </c>
      <c r="E40" s="33" t="s">
        <v>91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1"/>
      <c r="AD40" s="31"/>
    </row>
    <row r="41" spans="1:32" ht="46.5" customHeight="1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</row>
    <row r="1048561" ht="12.75" customHeight="1" x14ac:dyDescent="0.25"/>
    <row r="104856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30">
    <mergeCell ref="A36:B36"/>
    <mergeCell ref="A37:AD37"/>
    <mergeCell ref="A38:B38"/>
    <mergeCell ref="A39:B39"/>
    <mergeCell ref="A40:B40"/>
    <mergeCell ref="A8:AD8"/>
    <mergeCell ref="A9:AD9"/>
    <mergeCell ref="A10:A12"/>
    <mergeCell ref="B10:B12"/>
    <mergeCell ref="C10:C12"/>
    <mergeCell ref="D10:D12"/>
    <mergeCell ref="E10:E12"/>
    <mergeCell ref="F10:F11"/>
    <mergeCell ref="G10:G11"/>
    <mergeCell ref="H10:H11"/>
    <mergeCell ref="AB10:AB12"/>
    <mergeCell ref="AD10:AD12"/>
    <mergeCell ref="Z11:Z12"/>
    <mergeCell ref="AA11:AA12"/>
    <mergeCell ref="A5:B5"/>
    <mergeCell ref="C5:AD5"/>
    <mergeCell ref="A6:B6"/>
    <mergeCell ref="C6:AD6"/>
    <mergeCell ref="A7:B7"/>
    <mergeCell ref="C7:AD7"/>
    <mergeCell ref="A1:AD2"/>
    <mergeCell ref="A3:B3"/>
    <mergeCell ref="C3:AD3"/>
    <mergeCell ref="A4:B4"/>
    <mergeCell ref="C4:AD4"/>
  </mergeCells>
  <pageMargins left="0.39374999999999999" right="0.39374999999999999" top="0.39374999999999999" bottom="0.39374999999999999" header="0.51180555555555496" footer="0.51180555555555496"/>
  <pageSetup paperSize="9" scale="53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Мамотова Анна Александровна</cp:lastModifiedBy>
  <cp:revision>2</cp:revision>
  <cp:lastPrinted>2026-08-20T08:35:47Z</cp:lastPrinted>
  <dcterms:created xsi:type="dcterms:W3CDTF">2015-06-05T18:19:34Z</dcterms:created>
  <dcterms:modified xsi:type="dcterms:W3CDTF">2026-08-25T03:34:07Z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