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ЗАКУПКИ\Нестерович\2026\БЕРЕЗКА\Физическая охрана\сентябрь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</sheets>
  <calcPr calcId="162913" refMode="R1C1"/>
</workbook>
</file>

<file path=xl/calcChain.xml><?xml version="1.0" encoding="utf-8"?>
<calcChain xmlns="http://schemas.openxmlformats.org/spreadsheetml/2006/main">
  <c r="C8" i="1" l="1"/>
  <c r="A23" i="1" l="1"/>
  <c r="E18" i="1"/>
  <c r="E17" i="1"/>
  <c r="C23" i="1" l="1"/>
  <c r="B23" i="1"/>
  <c r="D23" i="1" l="1"/>
  <c r="E23" i="1" l="1"/>
  <c r="F23" i="1" s="1"/>
  <c r="H23" i="1" l="1"/>
  <c r="G23" i="1"/>
  <c r="I23" i="1" l="1"/>
  <c r="J23" i="1" s="1"/>
  <c r="K23" i="1" s="1"/>
  <c r="L23" i="1" s="1"/>
  <c r="M23" i="1" s="1"/>
</calcChain>
</file>

<file path=xl/sharedStrings.xml><?xml version="1.0" encoding="utf-8"?>
<sst xmlns="http://schemas.openxmlformats.org/spreadsheetml/2006/main" count="35" uniqueCount="34">
  <si>
    <t>№ поста</t>
  </si>
  <si>
    <t>Корректирующий коэф-т базовый</t>
  </si>
  <si>
    <t>Корректирующий коэф-т дополнительный</t>
  </si>
  <si>
    <t>Районный коэффициент</t>
  </si>
  <si>
    <t>Кол-во часов работы поста в сутки</t>
  </si>
  <si>
    <t>СНР, ч</t>
  </si>
  <si>
    <t>МРОТ, руб</t>
  </si>
  <si>
    <t>Ставка страховых взносов,%</t>
  </si>
  <si>
    <t>Адрес местонахождения поста</t>
  </si>
  <si>
    <t>Индекс инфляции</t>
  </si>
  <si>
    <t>Количество выходных/праздничных дней в расчетном периоде</t>
  </si>
  <si>
    <t>Количество календарных дней в расчетном периоде</t>
  </si>
  <si>
    <t>ОБОСНОВАНИЕ НАЧАЛЬНОЙ (МАКСИМАЛЬНОЙ) ЦЕНЫ КОНТРАКТА</t>
  </si>
  <si>
    <t>Данные для рассчета:</t>
  </si>
  <si>
    <t xml:space="preserve">При закупке охранных услуг для объектов Заказчика НМЦК определяется по формуле: НМЦК = (Ʃ (Cu*Ku) + КР + П + Стсо + Сзж) * Iинфл + НДС
где:
Сu - прямые затраты на часовую работу u-го поста охраны в составе одного работника в смене в рублях;
Ku - количество часов работы работника по контракту на u-ом посту охраны;
КР - косвенные расходы, рассчитываются по формуле:
КР = Ʃ (Cu*Ku) * 0,2
П – прибыль, рассчитывается по формуле:
П = ( Ʃ (Cu*Ku) +КР) * 0,05
u - идентификатор или номер поста охраны по контракту, в отношении которого производится расчет прямых затрат;
n - количество требуемых постов охраны по контракту;
Iинфл - индекс потребительских цен;
НДС - налог на добавленную стоимость;
Показатели  и  включаются в формулу определения НМЦК, в случае наличия потребности заказчика в соответствующей дополнительной услуге, при этом:
Стсо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Правительством Российской Федерации1, и (или) принятие соответствующих мер реагирования на их сигнальную информацию;
Сзж - услуги по защите жизни и здоровья граждан. </t>
  </si>
  <si>
    <t>Ставка НДС,%</t>
  </si>
  <si>
    <t>в соответствии с ПРИКАЗОМ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</t>
  </si>
  <si>
    <t>Расчет начальной (максимальной) цены контракта</t>
  </si>
  <si>
    <t>БЗП, руб.</t>
  </si>
  <si>
    <t>Дн, руб.</t>
  </si>
  <si>
    <t>Двп, руб.</t>
  </si>
  <si>
    <t>Дрк, руб.</t>
  </si>
  <si>
    <t>РО, руб.</t>
  </si>
  <si>
    <t>СВ, руб.</t>
  </si>
  <si>
    <t>С1, руб.</t>
  </si>
  <si>
    <t>С2, руб.</t>
  </si>
  <si>
    <t>Прямые затраты, руб.</t>
  </si>
  <si>
    <t>Косвенные расходы, руб.</t>
  </si>
  <si>
    <t>Прибыль, руб.</t>
  </si>
  <si>
    <t>НДС, руб.</t>
  </si>
  <si>
    <t>Начальная (максимальная цена контракта), руб.</t>
  </si>
  <si>
    <t>пр. Академика Лаврентьева, 8</t>
  </si>
  <si>
    <t>Норма рабочего времени при 40-часовой пятидневной рабочей неделе за 2026год, ч</t>
  </si>
  <si>
    <r>
      <t xml:space="preserve">Заказчиком принято решение определить НМЦК на оказание охранных услуг в пределах утвержденных лимитов плана финансово-хозяйственной деятельности по данной статье расходов в размере </t>
    </r>
    <r>
      <rPr>
        <b/>
        <sz val="11"/>
        <color rgb="FF000000"/>
        <rFont val="Times New Roman"/>
        <family val="1"/>
        <charset val="204"/>
      </rPr>
      <t>327450,00 (Триста двадцать семь тысяч четыреста пятьдесят)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</si>
</sst>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1" fillId="0" borderId="1" xfId="0" applyFont="1" applyBorder="1"/>
    <xf numFmtId="10" fontId="1" fillId="0" borderId="1" xfId="0" applyNumberFormat="1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7" workbookViewId="0">
      <selection activeCell="A26" sqref="A26:N26"/>
    </sheetView>
  </sheetViews>
  <sheetFormatPr defaultRowHeight="15" x14ac:dyDescent="0.25"/>
  <cols>
    <col min="1" max="1" width="13.140625" style="1" customWidth="1"/>
    <col min="2" max="2" width="13.140625" style="2" customWidth="1"/>
    <col min="3" max="14" width="13.140625" style="1" customWidth="1"/>
    <col min="15" max="16384" width="9.140625" style="1"/>
  </cols>
  <sheetData>
    <row r="1" spans="1:14" x14ac:dyDescent="0.25">
      <c r="M1" s="17"/>
      <c r="N1" s="17"/>
    </row>
    <row r="2" spans="1:14" x14ac:dyDescent="0.2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43.5" customHeight="1" x14ac:dyDescent="0.25">
      <c r="A3" s="16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 x14ac:dyDescent="0.25">
      <c r="A5" s="12" t="s">
        <v>13</v>
      </c>
      <c r="B5" s="12"/>
    </row>
    <row r="6" spans="1:14" x14ac:dyDescent="0.25">
      <c r="A6" s="10" t="s">
        <v>6</v>
      </c>
      <c r="B6" s="10"/>
      <c r="C6" s="4">
        <v>27093</v>
      </c>
    </row>
    <row r="7" spans="1:14" ht="59.25" customHeight="1" x14ac:dyDescent="0.25">
      <c r="A7" s="10" t="s">
        <v>32</v>
      </c>
      <c r="B7" s="10"/>
      <c r="C7" s="4">
        <v>1972</v>
      </c>
    </row>
    <row r="8" spans="1:14" x14ac:dyDescent="0.25">
      <c r="A8" s="10" t="s">
        <v>5</v>
      </c>
      <c r="B8" s="10"/>
      <c r="C8" s="4">
        <f>C7/12</f>
        <v>164.33333333333334</v>
      </c>
    </row>
    <row r="9" spans="1:14" ht="27.75" customHeight="1" x14ac:dyDescent="0.25">
      <c r="A9" s="10" t="s">
        <v>11</v>
      </c>
      <c r="B9" s="10"/>
      <c r="C9" s="7">
        <v>30</v>
      </c>
    </row>
    <row r="10" spans="1:14" ht="30.75" customHeight="1" x14ac:dyDescent="0.25">
      <c r="A10" s="10" t="s">
        <v>10</v>
      </c>
      <c r="B10" s="10"/>
      <c r="C10" s="7">
        <v>8</v>
      </c>
    </row>
    <row r="11" spans="1:14" ht="15" customHeight="1" x14ac:dyDescent="0.25">
      <c r="A11" s="10" t="s">
        <v>3</v>
      </c>
      <c r="B11" s="10"/>
      <c r="C11" s="4">
        <v>0.25</v>
      </c>
    </row>
    <row r="12" spans="1:14" ht="29.25" customHeight="1" x14ac:dyDescent="0.25">
      <c r="A12" s="10" t="s">
        <v>7</v>
      </c>
      <c r="B12" s="10"/>
      <c r="C12" s="6">
        <v>0.30199999999999999</v>
      </c>
    </row>
    <row r="13" spans="1:14" x14ac:dyDescent="0.25">
      <c r="A13" s="10" t="s">
        <v>9</v>
      </c>
      <c r="B13" s="10"/>
      <c r="C13" s="4">
        <v>1</v>
      </c>
    </row>
    <row r="14" spans="1:14" x14ac:dyDescent="0.25">
      <c r="A14" s="10" t="s">
        <v>15</v>
      </c>
      <c r="B14" s="10"/>
      <c r="C14" s="6">
        <v>0.22</v>
      </c>
    </row>
    <row r="16" spans="1:14" s="2" customFormat="1" ht="60" x14ac:dyDescent="0.25">
      <c r="A16" s="3" t="s">
        <v>0</v>
      </c>
      <c r="B16" s="3" t="s">
        <v>8</v>
      </c>
      <c r="C16" s="3" t="s">
        <v>4</v>
      </c>
      <c r="D16" s="3" t="s">
        <v>1</v>
      </c>
      <c r="E16" s="3" t="s">
        <v>2</v>
      </c>
    </row>
    <row r="17" spans="1:14" ht="60.75" customHeight="1" x14ac:dyDescent="0.25">
      <c r="A17" s="5">
        <v>1</v>
      </c>
      <c r="B17" s="3" t="s">
        <v>31</v>
      </c>
      <c r="C17" s="5">
        <v>24</v>
      </c>
      <c r="D17" s="4">
        <v>1</v>
      </c>
      <c r="E17" s="4">
        <f>0.05+0.2+0.1</f>
        <v>0.35</v>
      </c>
    </row>
    <row r="18" spans="1:14" ht="60" x14ac:dyDescent="0.25">
      <c r="A18" s="5">
        <v>2</v>
      </c>
      <c r="B18" s="3" t="s">
        <v>31</v>
      </c>
      <c r="C18" s="5">
        <v>13</v>
      </c>
      <c r="D18" s="4">
        <v>1.4579</v>
      </c>
      <c r="E18" s="4">
        <f>0.05+0.2+0.1</f>
        <v>0.35</v>
      </c>
    </row>
    <row r="20" spans="1:14" ht="240.75" customHeight="1" x14ac:dyDescent="0.25">
      <c r="A20" s="12" t="s">
        <v>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D21" s="14" t="s">
        <v>17</v>
      </c>
      <c r="E21" s="14"/>
      <c r="F21" s="14"/>
      <c r="G21" s="14"/>
      <c r="H21" s="14"/>
      <c r="I21" s="14"/>
      <c r="J21" s="14"/>
      <c r="K21" s="14"/>
      <c r="N21" s="9"/>
    </row>
    <row r="22" spans="1:14" s="2" customFormat="1" ht="75" x14ac:dyDescent="0.25">
      <c r="A22" s="3" t="s">
        <v>18</v>
      </c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25</v>
      </c>
      <c r="I22" s="3" t="s">
        <v>26</v>
      </c>
      <c r="J22" s="3" t="s">
        <v>27</v>
      </c>
      <c r="K22" s="3" t="s">
        <v>28</v>
      </c>
      <c r="L22" s="3" t="s">
        <v>29</v>
      </c>
      <c r="M22" s="3" t="s">
        <v>30</v>
      </c>
    </row>
    <row r="23" spans="1:14" x14ac:dyDescent="0.25">
      <c r="A23" s="4">
        <f>C6/C8</f>
        <v>164.86612576064908</v>
      </c>
      <c r="B23" s="4">
        <f>A23*0.2*8/24</f>
        <v>10.99107505070994</v>
      </c>
      <c r="C23" s="4">
        <f>A23*C10/C9</f>
        <v>43.964300202839759</v>
      </c>
      <c r="D23" s="4">
        <f>(A23+B23+C23)*C11</f>
        <v>54.955375253549697</v>
      </c>
      <c r="E23" s="4">
        <f>(A23+B23+C23+D23)/12</f>
        <v>22.898073022312374</v>
      </c>
      <c r="F23" s="4">
        <f>(A23+B23+C23+D23+E23)*C12</f>
        <v>89.897834685598369</v>
      </c>
      <c r="G23" s="4">
        <f>(A23+B23+C23+D23+E23+F23)*(D17+E17)</f>
        <v>523.22325836713992</v>
      </c>
      <c r="H23" s="4">
        <f>(A23+B23+C23+D23+E23+F23)*(D18+E18)</f>
        <v>700.69283614959431</v>
      </c>
      <c r="I23" s="8">
        <f>G23*C17*C9+H23*C18*C9</f>
        <v>649990.95212268247</v>
      </c>
      <c r="J23" s="8">
        <f>I23*0.2</f>
        <v>129998.1904245365</v>
      </c>
      <c r="K23" s="8">
        <f>(I23+J23)*0.05</f>
        <v>38999.457127360947</v>
      </c>
      <c r="L23" s="8">
        <f>(I23+J23+K23)*C14</f>
        <v>180177.49192840757</v>
      </c>
      <c r="M23" s="8">
        <f>(I23+J23+K23)*C13+L23</f>
        <v>999166.09160298749</v>
      </c>
    </row>
    <row r="26" spans="1:14" ht="31.5" customHeight="1" x14ac:dyDescent="0.25">
      <c r="A26" s="11" t="s">
        <v>33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35" spans="14:14" x14ac:dyDescent="0.25">
      <c r="N35" s="9"/>
    </row>
  </sheetData>
  <mergeCells count="16">
    <mergeCell ref="A7:B7"/>
    <mergeCell ref="A2:N2"/>
    <mergeCell ref="A3:N3"/>
    <mergeCell ref="M1:N1"/>
    <mergeCell ref="A5:B5"/>
    <mergeCell ref="A6:B6"/>
    <mergeCell ref="A14:B14"/>
    <mergeCell ref="A26:N26"/>
    <mergeCell ref="A20:N20"/>
    <mergeCell ref="A8:B8"/>
    <mergeCell ref="A9:B9"/>
    <mergeCell ref="A10:B10"/>
    <mergeCell ref="A11:B11"/>
    <mergeCell ref="A12:B12"/>
    <mergeCell ref="A13:B13"/>
    <mergeCell ref="D21:K21"/>
  </mergeCells>
  <pageMargins left="0.35433070866141736" right="0.35433070866141736" top="0.39370078740157483" bottom="0.3937007874015748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K69" sqref="K6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SN08201957</dc:creator>
  <cp:lastModifiedBy>USER</cp:lastModifiedBy>
  <cp:lastPrinted>2026-01-21T07:05:27Z</cp:lastPrinted>
  <dcterms:created xsi:type="dcterms:W3CDTF">2021-06-16T04:40:32Z</dcterms:created>
  <dcterms:modified xsi:type="dcterms:W3CDTF">2026-08-18T02:49:06Z</dcterms:modified>
</cp:coreProperties>
</file>