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CA60AE8-C6FD-438C-A9EB-56C94E3DA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Лист1!$A$1:$Q$20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P5" i="1" s="1"/>
  <c r="I6" i="1" l="1"/>
  <c r="J6" i="1" s="1"/>
  <c r="L6" i="1"/>
  <c r="M6" i="1"/>
  <c r="O6" i="1"/>
  <c r="I7" i="1"/>
  <c r="J7" i="1" s="1"/>
  <c r="L7" i="1"/>
  <c r="M7" i="1"/>
  <c r="O7" i="1"/>
  <c r="I8" i="1"/>
  <c r="J8" i="1" s="1"/>
  <c r="L8" i="1"/>
  <c r="M8" i="1"/>
  <c r="O8" i="1"/>
  <c r="I9" i="1"/>
  <c r="J9" i="1" s="1"/>
  <c r="L9" i="1"/>
  <c r="M9" i="1"/>
  <c r="O9" i="1"/>
  <c r="P7" i="1" l="1"/>
  <c r="Q7" i="1" s="1"/>
  <c r="P9" i="1"/>
  <c r="Q9" i="1" s="1"/>
  <c r="Q10" i="1" s="1"/>
  <c r="P6" i="1"/>
  <c r="Q6" i="1" s="1"/>
  <c r="P8" i="1"/>
  <c r="Q8" i="1" s="1"/>
  <c r="N7" i="1"/>
  <c r="N6" i="1"/>
  <c r="N9" i="1"/>
  <c r="N8" i="1"/>
  <c r="Q5" i="1"/>
  <c r="M5" i="1"/>
  <c r="L5" i="1"/>
  <c r="I5" i="1"/>
  <c r="J5" i="1" s="1"/>
  <c r="N5" i="1" l="1"/>
</calcChain>
</file>

<file path=xl/sharedStrings.xml><?xml version="1.0" encoding="utf-8"?>
<sst xmlns="http://schemas.openxmlformats.org/spreadsheetml/2006/main" count="43" uniqueCount="38">
  <si>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</si>
  <si>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</si>
  <si>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</si>
  <si>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</si>
  <si>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</si>
  <si>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</si>
  <si>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</si>
  <si>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</si>
  <si>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</si>
  <si>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</si>
  <si>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</si>
  <si>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</si>
  <si>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</si>
  <si>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</si>
  <si>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</si>
  <si>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</si>
  <si>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</si>
  <si>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</si>
  <si>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</si>
  <si>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</si>
  <si>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</si>
  <si>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</si>
  <si>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</si>
  <si>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</si>
  <si>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</si>
  <si>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</si>
  <si>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</si>
  <si>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Поставка изделий медицинского назначения</t>
  </si>
  <si>
    <t>лезвие осцилляторное 14.0х41х0.4 мм 5 EA ОКПД2: 32.50.13.190</t>
  </si>
  <si>
    <t>лезвие осцилляторное 19.5х41х0.4 мм COARSE 5 EA ОКПД2: 32.50.13.190</t>
  </si>
  <si>
    <t>Светильник медицинский Medikor (Q10-02A Передвижной) КТРУ: 27.40.39.110-00000002</t>
  </si>
  <si>
    <t xml:space="preserve">Компрессор воздушный медицинский безмасляный серия Меrcury, вариант исполнения: HK-2EW-35 (100л/мин с ОСУШИТЕЛЕМ) КТРУ 32.50.11.000-00000087 </t>
  </si>
  <si>
    <t>Тумба с акустическим поролоном 700*580*566 (70-100л). ОКПД2 28.13.32.120</t>
  </si>
  <si>
    <t>Источник 1 КП №02И0601 от 29.05.26</t>
  </si>
  <si>
    <t>Источник 2 КП №56/1</t>
  </si>
  <si>
    <t>Источник 3  КП №029/1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</si>
  <si>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  <r>
      <rPr>
        <b/>
        <sz val="11"/>
        <rFont val="Times New Roman"/>
        <family val="1"/>
        <charset val="204"/>
      </rPr>
      <t xml:space="preserve"> без НДС</t>
    </r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</si>
  <si>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435860,00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</si>
</sst>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3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</cellStyleXfs>
  <cellXfs count="48">
    <xf numFmtId="0" fontId="0" fillId="0" borderId="0" xfId="0"/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4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10" fontId="24" fillId="0" borderId="0" xfId="0" applyNumberFormat="1" applyFont="1" applyAlignment="1">
      <alignment vertical="top" wrapText="1"/>
    </xf>
    <xf numFmtId="4" fontId="28" fillId="24" borderId="15" xfId="52" applyNumberFormat="1" applyFont="1" applyFill="1" applyBorder="1" applyAlignment="1">
      <alignment horizontal="center" vertical="center" wrapText="1"/>
    </xf>
    <xf numFmtId="165" fontId="25" fillId="24" borderId="15" xfId="56" applyNumberFormat="1" applyFont="1" applyFill="1" applyBorder="1" applyAlignment="1" applyProtection="1">
      <alignment horizontal="center" vertical="center" wrapText="1"/>
    </xf>
    <xf numFmtId="0" fontId="24" fillId="24" borderId="0" xfId="0" applyFont="1" applyFill="1" applyAlignment="1">
      <alignment vertical="top" wrapText="1"/>
    </xf>
    <xf numFmtId="2" fontId="24" fillId="0" borderId="0" xfId="0" applyNumberFormat="1" applyFont="1" applyAlignment="1">
      <alignment vertical="top" wrapText="1"/>
    </xf>
    <xf numFmtId="2" fontId="30" fillId="0" borderId="15" xfId="0" applyNumberFormat="1" applyFont="1" applyBorder="1" applyAlignment="1">
      <alignment horizontal="center" vertical="center"/>
    </xf>
    <xf numFmtId="4" fontId="26" fillId="24" borderId="15" xfId="0" applyNumberFormat="1" applyFont="1" applyFill="1" applyBorder="1" applyAlignment="1">
      <alignment horizontal="center" vertical="center" wrapText="1"/>
    </xf>
    <xf numFmtId="10" fontId="30" fillId="24" borderId="15" xfId="0" applyNumberFormat="1" applyFont="1" applyFill="1" applyBorder="1" applyAlignment="1">
      <alignment horizontal="center" vertical="center"/>
    </xf>
    <xf numFmtId="2" fontId="25" fillId="24" borderId="15" xfId="0" applyNumberFormat="1" applyFont="1" applyFill="1" applyBorder="1" applyAlignment="1">
      <alignment horizontal="center" vertical="center" wrapText="1"/>
    </xf>
    <xf numFmtId="2" fontId="27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4" fontId="32" fillId="24" borderId="15" xfId="0" applyNumberFormat="1" applyFont="1" applyFill="1" applyBorder="1" applyAlignment="1">
      <alignment horizontal="center" vertical="center" wrapText="1"/>
    </xf>
    <xf numFmtId="4" fontId="27" fillId="24" borderId="15" xfId="0" applyNumberFormat="1" applyFont="1" applyFill="1" applyBorder="1" applyAlignment="1">
      <alignment horizontal="center" vertical="center" wrapText="1"/>
    </xf>
    <xf numFmtId="2" fontId="28" fillId="0" borderId="15" xfId="0" applyNumberFormat="1" applyFont="1" applyBorder="1" applyAlignment="1">
      <alignment horizontal="center" vertical="center"/>
    </xf>
    <xf numFmtId="4" fontId="25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49" fontId="34" fillId="25" borderId="17" xfId="0" applyNumberFormat="1" applyFont="1" applyFill="1" applyBorder="1" applyAlignment="1">
      <alignment horizontal="left" vertical="top" wrapText="1"/>
    </xf>
    <xf numFmtId="164" fontId="28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2" fontId="31" fillId="24" borderId="15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center" wrapText="1"/>
    </xf>
    <xf numFmtId="4" fontId="28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10" fontId="28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24" borderId="16" xfId="0" applyFont="1" applyFill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24" fillId="24" borderId="0" xfId="0" applyNumberFormat="1" applyFont="1" applyFill="1" applyBorder="1" applyAlignment="1">
      <alignment horizontal="center" vertical="top" wrapText="1"/>
    </xf>
    <xf numFmtId="0" fontId="35" fillId="0" borderId="18" xfId="0" applyFont="1" applyBorder="1" applyAlignment="1">
      <alignment horizontal="left" vertical="top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3" xfId="52" xr:uid="{00000000-0005-0000-0000-000030000000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10</xdr:row>
      <xdr:rowOff>0</xdr:rowOff>
    </xdr:from>
    <xdr:to>
      <xdr:col>13</xdr:col>
      <xdr:colOff>785880</xdr:colOff>
      <xdr:row>10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12" sqref="A12:N12"/>
    </sheetView>
  </sheetViews>
  <sheetFormatPr defaultColWidth="9.140625" defaultRowHeight="15.75"/>
  <cols>
    <col min="1" max="1" width="5.28515625" style="1" customWidth="1"/>
    <col min="2" max="2" width="18" style="1" hidden="1" customWidth="1"/>
    <col min="3" max="3" width="25.7109375" style="1" customWidth="1"/>
    <col min="4" max="4" width="10.42578125" style="4" customWidth="1"/>
    <col min="5" max="5" width="12.28515625" style="1" customWidth="1"/>
    <col min="6" max="8" width="19.7109375" style="3" customWidth="1"/>
    <col min="9" max="10" width="16.5703125" style="3" customWidth="1"/>
    <col min="11" max="11" width="14.140625" style="7" customWidth="1"/>
    <col min="12" max="12" width="18.85546875" style="3" customWidth="1"/>
    <col min="13" max="13" width="15" style="3" customWidth="1"/>
    <col min="14" max="14" width="19.85546875" style="1" customWidth="1"/>
    <col min="15" max="15" width="22" style="1" customWidth="1"/>
    <col min="16" max="16" width="20.5703125" style="1" customWidth="1"/>
    <col min="17" max="17" width="27.42578125" style="1" customWidth="1"/>
    <col min="18" max="16384" width="9.140625" style="1"/>
  </cols>
  <sheetData>
    <row r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7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s="6" customFormat="1" ht="41.25" customHeight="1">
      <c r="A3" s="35" t="s">
        <v>6</v>
      </c>
      <c r="B3" s="35"/>
      <c r="C3" s="35" t="s">
        <v>25</v>
      </c>
      <c r="D3" s="35" t="s">
        <v>10</v>
      </c>
      <c r="E3" s="35" t="s">
        <v>11</v>
      </c>
      <c r="F3" s="36" t="s">
        <v>19</v>
      </c>
      <c r="G3" s="36"/>
      <c r="H3" s="36"/>
      <c r="I3" s="36" t="s">
        <v>20</v>
      </c>
      <c r="J3" s="36" t="s">
        <v>21</v>
      </c>
      <c r="K3" s="38" t="s">
        <v>9</v>
      </c>
      <c r="L3" s="36" t="s">
        <v>22</v>
      </c>
      <c r="M3" s="36" t="s">
        <v>12</v>
      </c>
      <c r="N3" s="28" t="s">
        <v>13</v>
      </c>
      <c r="O3" s="28" t="s">
        <v>8</v>
      </c>
      <c r="P3" s="28" t="s">
        <v>18</v>
      </c>
      <c r="Q3" s="30" t="s">
        <v>36</v>
      </c>
    </row>
    <row r="4" spans="1:17" s="6" customFormat="1" ht="42.75">
      <c r="A4" s="35"/>
      <c r="B4" s="35"/>
      <c r="C4" s="35"/>
      <c r="D4" s="35"/>
      <c r="E4" s="35"/>
      <c r="F4" s="8" t="s">
        <v>33</v>
      </c>
      <c r="G4" s="8" t="s">
        <v>34</v>
      </c>
      <c r="H4" s="8" t="s">
        <v>35</v>
      </c>
      <c r="I4" s="37"/>
      <c r="J4" s="37"/>
      <c r="K4" s="39"/>
      <c r="L4" s="37" t="s">
        <v>14</v>
      </c>
      <c r="M4" s="37" t="s">
        <v>15</v>
      </c>
      <c r="N4" s="29" t="s">
        <v>16</v>
      </c>
      <c r="O4" s="29" t="s">
        <v>8</v>
      </c>
      <c r="P4" s="28"/>
      <c r="Q4" s="31"/>
    </row>
    <row r="5" spans="1:17" s="6" customFormat="1" ht="38.25">
      <c r="A5" s="23">
        <v>1</v>
      </c>
      <c r="B5" s="24"/>
      <c r="C5" s="27" t="s">
        <v>28</v>
      </c>
      <c r="D5" s="25" t="s">
        <v>26</v>
      </c>
      <c r="E5" s="23">
        <v>5</v>
      </c>
      <c r="F5" s="12">
        <v>3600</v>
      </c>
      <c r="G5" s="12">
        <v>3700</v>
      </c>
      <c r="H5" s="12">
        <v>3720</v>
      </c>
      <c r="I5" s="13">
        <f t="shared" ref="I5" si="0">MIN(F5:H5)</f>
        <v>3600</v>
      </c>
      <c r="J5" s="13">
        <f t="shared" ref="J5" si="1">I5*(1+K5)</f>
        <v>3780</v>
      </c>
      <c r="K5" s="14">
        <v>0.05</v>
      </c>
      <c r="L5" s="22">
        <f t="shared" ref="L5" si="2">AVERAGE(F5:H5)*(1+K5)</f>
        <v>3857.0000000000005</v>
      </c>
      <c r="M5" s="22">
        <f t="shared" ref="M5" si="3">STDEV(F5:H5)</f>
        <v>64.291005073286371</v>
      </c>
      <c r="N5" s="9">
        <f t="shared" ref="N5" si="4">M5/L5</f>
        <v>1.666865570995239E-2</v>
      </c>
      <c r="O5" s="26">
        <f t="shared" ref="O5" si="5">MIN(F5,G5,H5)</f>
        <v>3600</v>
      </c>
      <c r="P5" s="12">
        <f>O5*E5</f>
        <v>18000</v>
      </c>
      <c r="Q5" s="12">
        <f t="shared" ref="Q5" si="6">P5</f>
        <v>18000</v>
      </c>
    </row>
    <row r="6" spans="1:17" s="6" customFormat="1" ht="38.25">
      <c r="A6" s="23">
        <v>2</v>
      </c>
      <c r="B6" s="24"/>
      <c r="C6" s="27" t="s">
        <v>29</v>
      </c>
      <c r="D6" s="25" t="s">
        <v>26</v>
      </c>
      <c r="E6" s="23">
        <v>10</v>
      </c>
      <c r="F6" s="12">
        <v>4000</v>
      </c>
      <c r="G6" s="12">
        <v>4150</v>
      </c>
      <c r="H6" s="12">
        <v>4120</v>
      </c>
      <c r="I6" s="13">
        <f t="shared" ref="I6:I9" si="7">MIN(F6:H6)</f>
        <v>4000</v>
      </c>
      <c r="J6" s="13">
        <f t="shared" ref="J6:J9" si="8">I6*(1+K6)</f>
        <v>4200</v>
      </c>
      <c r="K6" s="14">
        <v>0.05</v>
      </c>
      <c r="L6" s="22">
        <f t="shared" ref="L6:L9" si="9">AVERAGE(F6:H6)*(1+K6)</f>
        <v>4294.5</v>
      </c>
      <c r="M6" s="22">
        <f t="shared" ref="M6:M9" si="10">STDEV(F6:H6)</f>
        <v>79.372539331937716</v>
      </c>
      <c r="N6" s="9">
        <f t="shared" ref="N6:N9" si="11">M6/L6</f>
        <v>1.8482370318299621E-2</v>
      </c>
      <c r="O6" s="26">
        <f t="shared" ref="O6:O9" si="12">MIN(F6,G6,H6)</f>
        <v>4000</v>
      </c>
      <c r="P6" s="12">
        <f t="shared" ref="P6:P9" si="13">O6*E6</f>
        <v>40000</v>
      </c>
      <c r="Q6" s="12">
        <f t="shared" ref="Q6:Q9" si="14">P6</f>
        <v>40000</v>
      </c>
    </row>
    <row r="7" spans="1:17" s="6" customFormat="1" ht="51">
      <c r="A7" s="23">
        <v>3</v>
      </c>
      <c r="B7" s="24"/>
      <c r="C7" s="47" t="s">
        <v>30</v>
      </c>
      <c r="D7" s="25" t="s">
        <v>26</v>
      </c>
      <c r="E7" s="23">
        <v>2</v>
      </c>
      <c r="F7" s="12">
        <v>107250</v>
      </c>
      <c r="G7" s="12">
        <v>108200</v>
      </c>
      <c r="H7" s="12">
        <v>108340</v>
      </c>
      <c r="I7" s="13">
        <f t="shared" si="7"/>
        <v>107250</v>
      </c>
      <c r="J7" s="13">
        <f t="shared" si="8"/>
        <v>112612.5</v>
      </c>
      <c r="K7" s="14">
        <v>0.05</v>
      </c>
      <c r="L7" s="22">
        <f t="shared" si="9"/>
        <v>113326.5</v>
      </c>
      <c r="M7" s="22">
        <f t="shared" si="10"/>
        <v>593.04300012730948</v>
      </c>
      <c r="N7" s="9">
        <f t="shared" si="11"/>
        <v>5.233047876068788E-3</v>
      </c>
      <c r="O7" s="26">
        <f t="shared" si="12"/>
        <v>107250</v>
      </c>
      <c r="P7" s="12">
        <f t="shared" si="13"/>
        <v>214500</v>
      </c>
      <c r="Q7" s="12">
        <f t="shared" si="14"/>
        <v>214500</v>
      </c>
    </row>
    <row r="8" spans="1:17" s="6" customFormat="1" ht="102">
      <c r="A8" s="23">
        <v>4</v>
      </c>
      <c r="B8" s="24"/>
      <c r="C8" s="47" t="s">
        <v>31</v>
      </c>
      <c r="D8" s="25" t="s">
        <v>26</v>
      </c>
      <c r="E8" s="23">
        <v>1</v>
      </c>
      <c r="F8" s="12">
        <v>126610</v>
      </c>
      <c r="G8" s="12">
        <v>128500</v>
      </c>
      <c r="H8" s="12">
        <v>128640</v>
      </c>
      <c r="I8" s="13">
        <f t="shared" si="7"/>
        <v>126610</v>
      </c>
      <c r="J8" s="13">
        <f t="shared" si="8"/>
        <v>132940.5</v>
      </c>
      <c r="K8" s="14">
        <v>0.05</v>
      </c>
      <c r="L8" s="22">
        <f t="shared" si="9"/>
        <v>134312.5</v>
      </c>
      <c r="M8" s="22">
        <f t="shared" si="10"/>
        <v>1133.7695239039253</v>
      </c>
      <c r="N8" s="9">
        <f t="shared" si="11"/>
        <v>8.4412807735983267E-3</v>
      </c>
      <c r="O8" s="26">
        <f t="shared" si="12"/>
        <v>126610</v>
      </c>
      <c r="P8" s="12">
        <f t="shared" si="13"/>
        <v>126610</v>
      </c>
      <c r="Q8" s="12">
        <f t="shared" si="14"/>
        <v>126610</v>
      </c>
    </row>
    <row r="9" spans="1:17" s="6" customFormat="1" ht="51">
      <c r="A9" s="23">
        <v>5</v>
      </c>
      <c r="B9" s="24"/>
      <c r="C9" s="47" t="s">
        <v>32</v>
      </c>
      <c r="D9" s="25" t="s">
        <v>26</v>
      </c>
      <c r="E9" s="23">
        <v>1</v>
      </c>
      <c r="F9" s="12">
        <v>36750</v>
      </c>
      <c r="G9" s="12">
        <v>36900</v>
      </c>
      <c r="H9" s="12">
        <v>37200</v>
      </c>
      <c r="I9" s="13">
        <f t="shared" si="7"/>
        <v>36750</v>
      </c>
      <c r="J9" s="13">
        <f t="shared" si="8"/>
        <v>38587.5</v>
      </c>
      <c r="K9" s="14">
        <v>0.05</v>
      </c>
      <c r="L9" s="22">
        <f t="shared" si="9"/>
        <v>38797.5</v>
      </c>
      <c r="M9" s="22">
        <f t="shared" si="10"/>
        <v>229.128784747792</v>
      </c>
      <c r="N9" s="9">
        <f t="shared" si="11"/>
        <v>5.9057615760755716E-3</v>
      </c>
      <c r="O9" s="26">
        <f t="shared" si="12"/>
        <v>36750</v>
      </c>
      <c r="P9" s="12">
        <f t="shared" si="13"/>
        <v>36750</v>
      </c>
      <c r="Q9" s="12">
        <f t="shared" si="14"/>
        <v>36750</v>
      </c>
    </row>
    <row r="10" spans="1:17" s="6" customFormat="1" ht="15">
      <c r="A10" s="15"/>
      <c r="B10" s="15"/>
      <c r="C10" s="15"/>
      <c r="D10" s="15"/>
      <c r="E10" s="16" t="s">
        <v>17</v>
      </c>
      <c r="F10" s="19"/>
      <c r="G10" s="19"/>
      <c r="H10" s="19"/>
      <c r="I10" s="20"/>
      <c r="J10" s="20"/>
      <c r="K10" s="18"/>
      <c r="L10" s="17"/>
      <c r="M10" s="32" t="s">
        <v>23</v>
      </c>
      <c r="N10" s="32"/>
      <c r="O10" s="32"/>
      <c r="P10" s="32"/>
      <c r="Q10" s="21">
        <f>SUM(Q5:Q9)</f>
        <v>435860</v>
      </c>
    </row>
    <row r="11" spans="1:17" ht="37.5" customHeight="1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0"/>
      <c r="P11" s="10"/>
      <c r="Q11" s="11"/>
    </row>
    <row r="12" spans="1:17" ht="82.5" customHeight="1">
      <c r="A12" s="46" t="s">
        <v>24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0"/>
      <c r="P12" s="10"/>
    </row>
    <row r="13" spans="1:17" ht="48" customHeight="1">
      <c r="A13" s="42" t="s">
        <v>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7" ht="31.5">
      <c r="C14" s="1" t="s">
        <v>2</v>
      </c>
      <c r="D14" s="4" t="s">
        <v>1</v>
      </c>
      <c r="E14" s="40" t="s">
        <v>3</v>
      </c>
      <c r="F14" s="40"/>
    </row>
    <row r="15" spans="1:17">
      <c r="D15" s="4" t="s">
        <v>4</v>
      </c>
      <c r="E15" s="40" t="s">
        <v>5</v>
      </c>
      <c r="F15" s="40"/>
    </row>
    <row r="16" spans="1:17">
      <c r="I16" s="1"/>
      <c r="J16" s="1"/>
      <c r="K16" s="1"/>
      <c r="L16" s="1"/>
    </row>
    <row r="18" spans="1:14">
      <c r="A18" s="45"/>
      <c r="B18" s="45"/>
      <c r="C18" s="43"/>
      <c r="D18" s="43"/>
      <c r="E18" s="43"/>
    </row>
    <row r="19" spans="1:14">
      <c r="A19" s="2"/>
      <c r="B19" s="2"/>
      <c r="C19" s="2"/>
      <c r="D19" s="5"/>
    </row>
    <row r="20" spans="1:14">
      <c r="A20" s="40"/>
      <c r="B20" s="40"/>
      <c r="C20" s="44"/>
      <c r="D20" s="44"/>
      <c r="E20" s="44"/>
      <c r="F20" s="44"/>
    </row>
    <row r="21" spans="1:14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</sheetData>
  <sheetProtection selectLockedCells="1" selectUnlockedCells="1"/>
  <mergeCells count="28">
    <mergeCell ref="L3:L4"/>
    <mergeCell ref="M3:M4"/>
    <mergeCell ref="A21:N21"/>
    <mergeCell ref="A11:N11"/>
    <mergeCell ref="A13:N13"/>
    <mergeCell ref="C18:E18"/>
    <mergeCell ref="C20:F20"/>
    <mergeCell ref="E14:F14"/>
    <mergeCell ref="E15:F15"/>
    <mergeCell ref="A18:B18"/>
    <mergeCell ref="A20:B20"/>
    <mergeCell ref="A12:N12"/>
    <mergeCell ref="P3:P4"/>
    <mergeCell ref="O3:O4"/>
    <mergeCell ref="Q3:Q4"/>
    <mergeCell ref="M10:P10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2026-06-04T10:49:20Z</dcterms:modified>
</cp:coreProperties>
</file>