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2D6A0E34-9001-4111-9E94-139964BC7E3D}" xr6:coauthVersionLast="36" xr6:coauthVersionMax="36" xr10:uidLastSave="{00000000-0000-0000-0000-000000000000}"/>
  <bookViews>
    <workbookView xWindow="0" yWindow="0" windowWidth="21165" windowHeight="10830" xr2:uid="{00000000-000D-0000-FFFF-FFFF00000000}"/>
  </bookViews>
  <sheets>
    <sheet name="Лист2" sheetId="2" r:id="rId1"/>
    <sheet name="Лист3" sheetId="3" r:id="rId2"/>
  </sheets>
  <definedNames>
    <definedName name="_xlnm.Print_Titles" localSheetId="0">Лист2!$4:$5</definedName>
  </definedNames>
  <calcPr calcId="191029" iterateDelta="1E-4" fullPrecision="0"/>
</workbook>
</file>

<file path=xl/calcChain.xml><?xml version="1.0" encoding="utf-8"?>
<calcChain xmlns="http://schemas.openxmlformats.org/spreadsheetml/2006/main">
  <c r="D13" i="2" l="1"/>
  <c r="H7" i="2" l="1"/>
  <c r="O11" i="2" l="1"/>
  <c r="J9" i="2"/>
  <c r="O7" i="2"/>
  <c r="F6" i="2"/>
  <c r="F9" i="2"/>
  <c r="F7" i="2"/>
  <c r="J7" i="2"/>
  <c r="L7" i="2"/>
  <c r="N7" i="2"/>
  <c r="P7" i="2"/>
  <c r="T7" i="2" s="1"/>
  <c r="F8" i="2"/>
  <c r="H8" i="2"/>
  <c r="J8" i="2"/>
  <c r="L8" i="2"/>
  <c r="N8" i="2"/>
  <c r="O8" i="2"/>
  <c r="P8" i="2"/>
  <c r="T8" i="2" s="1"/>
  <c r="H9" i="2"/>
  <c r="L9" i="2"/>
  <c r="N9" i="2"/>
  <c r="O9" i="2"/>
  <c r="F10" i="2"/>
  <c r="H10" i="2"/>
  <c r="J10" i="2"/>
  <c r="L10" i="2"/>
  <c r="N10" i="2"/>
  <c r="O10" i="2"/>
  <c r="P10" i="2"/>
  <c r="T10" i="2" s="1"/>
  <c r="F11" i="2"/>
  <c r="H11" i="2"/>
  <c r="J11" i="2"/>
  <c r="L11" i="2"/>
  <c r="N11" i="2"/>
  <c r="P11" i="2"/>
  <c r="T11" i="2" s="1"/>
  <c r="F12" i="2"/>
  <c r="H12" i="2"/>
  <c r="J12" i="2"/>
  <c r="L12" i="2"/>
  <c r="N12" i="2"/>
  <c r="O12" i="2"/>
  <c r="P12" i="2"/>
  <c r="T12" i="2" s="1"/>
  <c r="H6" i="2"/>
  <c r="H13" i="2" s="1"/>
  <c r="N6" i="2"/>
  <c r="L6" i="2"/>
  <c r="J6" i="2"/>
  <c r="P6" i="2"/>
  <c r="T6" i="2" s="1"/>
  <c r="O6" i="2"/>
  <c r="P9" i="2"/>
  <c r="F13" i="2" l="1"/>
  <c r="J13" i="2"/>
  <c r="Q12" i="2"/>
  <c r="R12" i="2" s="1"/>
  <c r="S12" i="2" s="1"/>
  <c r="Q8" i="2"/>
  <c r="R8" i="2" s="1"/>
  <c r="S8" i="2" s="1"/>
  <c r="Q9" i="2"/>
  <c r="R9" i="2" s="1"/>
  <c r="S9" i="2" s="1"/>
  <c r="Q7" i="2"/>
  <c r="R7" i="2" s="1"/>
  <c r="S7" i="2" s="1"/>
  <c r="Q11" i="2"/>
  <c r="R11" i="2" s="1"/>
  <c r="S11" i="2" s="1"/>
  <c r="Q6" i="2"/>
  <c r="R6" i="2" s="1"/>
  <c r="S6" i="2" s="1"/>
  <c r="T9" i="2"/>
  <c r="F1" i="2" s="1"/>
  <c r="Q10" i="2"/>
  <c r="R10" i="2" s="1"/>
  <c r="S10" i="2" s="1"/>
</calcChain>
</file>

<file path=xl/sharedStrings.xml><?xml version="1.0" encoding="utf-8"?>
<sst xmlns="http://schemas.openxmlformats.org/spreadsheetml/2006/main" count="43" uniqueCount="29">
  <si>
    <t>Количество значений</t>
  </si>
  <si>
    <t>σ=</t>
  </si>
  <si>
    <t>Коэф.вариации V=</t>
  </si>
  <si>
    <t>№ п/п</t>
  </si>
  <si>
    <t>Объем поставки товара</t>
  </si>
  <si>
    <t>ед. изм.</t>
  </si>
  <si>
    <t>кол-во</t>
  </si>
  <si>
    <t>ОДН</t>
  </si>
  <si>
    <t>НЕОДН</t>
  </si>
  <si>
    <t>ОДН/
НЕОДН</t>
  </si>
  <si>
    <t>Предложение 3</t>
  </si>
  <si>
    <t>Предложение 4</t>
  </si>
  <si>
    <t>Предложение 5</t>
  </si>
  <si>
    <t>Цена за ед., руб.</t>
  </si>
  <si>
    <t>Стоимость, руб.</t>
  </si>
  <si>
    <t>НМЦК 
рын.=</t>
  </si>
  <si>
    <t>Средняя цена за ед., руб.</t>
  </si>
  <si>
    <r>
      <rPr>
        <b/>
        <sz val="10"/>
        <color indexed="8"/>
        <rFont val="Times New Roman"/>
        <family val="1"/>
        <charset val="204"/>
      </rPr>
      <t xml:space="preserve">Предложение 1 </t>
    </r>
  </si>
  <si>
    <r>
      <rPr>
        <b/>
        <sz val="10"/>
        <color indexed="8"/>
        <rFont val="Times New Roman"/>
        <family val="1"/>
        <charset val="204"/>
      </rPr>
      <t xml:space="preserve">Предложение 2 </t>
    </r>
  </si>
  <si>
    <t>Наименование имущества, подлежащего страхованию</t>
  </si>
  <si>
    <t>усл.ед</t>
  </si>
  <si>
    <t>Начальная (максимальная) цена контракта</t>
  </si>
  <si>
    <t xml:space="preserve">Услуги по организации поверки комплексов измерительных с видеофиксацией ("КОРДОН-М"2 СИ № 60641-15) </t>
  </si>
  <si>
    <t xml:space="preserve">Услуги по организации поверки комплексов измерения скорости транспортных средств фоторадарных ("КОРДОН" СИ № 48300-11) </t>
  </si>
  <si>
    <t xml:space="preserve">Услуги по организации поверки комплексов измерительных с видеофиксацией ("КОРДОН-М"КР СИ № 60641-15) </t>
  </si>
  <si>
    <t xml:space="preserve">Услуги по организации поверки комплекса измерительнного с видеофиксацией ("Кордон.ПРО"М СИ № 76216-19) </t>
  </si>
  <si>
    <t xml:space="preserve">Услуги по организации поверки комплексов измерительных с видеофиксацией ("ГРОМ-1" СИ № 81094-20) </t>
  </si>
  <si>
    <t xml:space="preserve">Услуги по организации поверки видеофиксаторов интелектуальных ("Кордон-Кросс" СИ № 81023-21) </t>
  </si>
  <si>
    <t>Услуг по организации поверки комплексов измерительных с фотофиксацией ("КРЕЧЕТ-СМ" СИ №68198-17)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</si>
</sst>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р.&quot;"/>
    <numFmt numFmtId="165" formatCode="#,##0.00_р_."/>
  </numFmts>
  <fonts count="9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center" vertical="top" wrapText="1"/>
    </xf>
    <xf numFmtId="165" fontId="2" fillId="0" borderId="0" xfId="0" applyNumberFormat="1" applyFont="1" applyAlignment="1">
      <alignment horizontal="center" vertical="top" wrapText="1"/>
    </xf>
    <xf numFmtId="0" fontId="3" fillId="0" borderId="0" xfId="0" applyFont="1" applyAlignment="1" applyProtection="1">
      <alignment horizontal="center" vertical="top" wrapText="1"/>
    </xf>
    <xf numFmtId="165" fontId="3" fillId="0" borderId="0" xfId="0" applyNumberFormat="1" applyFont="1" applyAlignment="1" applyProtection="1">
      <alignment horizontal="center" vertical="top" wrapText="1"/>
    </xf>
    <xf numFmtId="0" fontId="3" fillId="0" borderId="0" xfId="0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3" fillId="0" borderId="0" xfId="0" applyFont="1" applyAlignment="1" applyProtection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165" fontId="5" fillId="0" borderId="2" xfId="0" applyNumberFormat="1" applyFont="1" applyBorder="1" applyAlignment="1">
      <alignment horizontal="center" vertical="top" wrapText="1"/>
    </xf>
    <xf numFmtId="165" fontId="1" fillId="0" borderId="2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5" fontId="5" fillId="0" borderId="3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165" fontId="5" fillId="0" borderId="9" xfId="0" applyNumberFormat="1" applyFont="1" applyBorder="1" applyAlignment="1">
      <alignment horizontal="center" vertical="top" wrapText="1"/>
    </xf>
    <xf numFmtId="0" fontId="6" fillId="0" borderId="1" xfId="0" applyFont="1" applyBorder="1" applyAlignment="1" applyProtection="1">
      <alignment horizontal="center" vertical="center"/>
      <protection locked="0"/>
    </xf>
    <xf numFmtId="165" fontId="5" fillId="0" borderId="10" xfId="0" applyNumberFormat="1" applyFont="1" applyBorder="1" applyAlignment="1">
      <alignment horizontal="center" vertical="top" wrapText="1"/>
    </xf>
    <xf numFmtId="165" fontId="5" fillId="0" borderId="11" xfId="0" applyNumberFormat="1" applyFont="1" applyBorder="1" applyAlignment="1">
      <alignment horizontal="center" vertical="top" wrapText="1"/>
    </xf>
    <xf numFmtId="4" fontId="7" fillId="0" borderId="4" xfId="0" applyNumberFormat="1" applyFont="1" applyBorder="1" applyAlignment="1" applyProtection="1">
      <alignment horizontal="center" vertical="center"/>
      <protection locked="0"/>
    </xf>
    <xf numFmtId="165" fontId="6" fillId="0" borderId="4" xfId="0" applyNumberFormat="1" applyFont="1" applyBorder="1" applyAlignment="1" applyProtection="1">
      <alignment horizontal="center" vertical="center" shrinkToFit="1"/>
    </xf>
    <xf numFmtId="165" fontId="6" fillId="0" borderId="4" xfId="0" applyNumberFormat="1" applyFont="1" applyBorder="1" applyAlignment="1">
      <alignment horizontal="center" vertical="center" shrinkToFit="1"/>
    </xf>
    <xf numFmtId="165" fontId="6" fillId="0" borderId="1" xfId="0" applyNumberFormat="1" applyFont="1" applyBorder="1" applyAlignment="1" applyProtection="1">
      <alignment horizontal="center" vertical="center" shrinkToFit="1"/>
      <protection locked="0" hidden="1"/>
    </xf>
    <xf numFmtId="165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164" fontId="6" fillId="0" borderId="5" xfId="0" applyNumberFormat="1" applyFont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top" wrapText="1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>
      <alignment horizontal="center" vertical="top" wrapText="1"/>
    </xf>
    <xf numFmtId="165" fontId="6" fillId="0" borderId="0" xfId="0" applyNumberFormat="1" applyFont="1" applyAlignment="1">
      <alignment horizontal="center" vertical="top" wrapText="1"/>
    </xf>
    <xf numFmtId="0" fontId="8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65" fontId="4" fillId="0" borderId="0" xfId="0" applyNumberFormat="1" applyFont="1" applyAlignment="1">
      <alignment horizontal="right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165" fontId="5" fillId="0" borderId="15" xfId="0" applyNumberFormat="1" applyFont="1" applyBorder="1" applyAlignment="1">
      <alignment horizontal="center" vertical="top" wrapText="1"/>
    </xf>
    <xf numFmtId="165" fontId="5" fillId="0" borderId="16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165" fontId="5" fillId="0" borderId="2" xfId="0" applyNumberFormat="1" applyFont="1" applyBorder="1" applyAlignment="1">
      <alignment horizontal="center" vertical="top" wrapText="1"/>
    </xf>
    <xf numFmtId="165" fontId="5" fillId="0" borderId="3" xfId="0" applyNumberFormat="1" applyFont="1" applyBorder="1" applyAlignment="1">
      <alignment horizontal="center" vertical="top" wrapText="1"/>
    </xf>
    <xf numFmtId="165" fontId="5" fillId="0" borderId="1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showWhiteSpace="0" view="pageLayout" zoomScale="90" zoomScaleNormal="100" zoomScalePageLayoutView="90" workbookViewId="0">
      <selection activeCell="D14" sqref="D14"/>
    </sheetView>
  </sheetViews>
  <sheetFormatPr defaultColWidth="8.85546875" defaultRowHeight="15" x14ac:dyDescent="0.25"/>
  <cols>
    <col min="1" max="1" width="5.5703125" style="5" customWidth="1"/>
    <col min="2" max="2" width="33.28515625" style="8" customWidth="1"/>
    <col min="3" max="3" width="6.28515625" style="5" customWidth="1"/>
    <col min="4" max="4" width="5.5703125" style="5" customWidth="1"/>
    <col min="5" max="5" width="15" style="6" customWidth="1"/>
    <col min="6" max="6" width="13" style="6" customWidth="1"/>
    <col min="7" max="7" width="15.28515625" style="6" customWidth="1"/>
    <col min="8" max="8" width="12" style="6" customWidth="1"/>
    <col min="9" max="9" width="13.42578125" style="6" customWidth="1"/>
    <col min="10" max="10" width="12" style="6" customWidth="1"/>
    <col min="11" max="11" width="10.28515625" style="6" hidden="1" customWidth="1"/>
    <col min="12" max="12" width="9.7109375" style="6" hidden="1" customWidth="1"/>
    <col min="13" max="13" width="11.28515625" style="6" hidden="1" customWidth="1"/>
    <col min="14" max="14" width="9.85546875" style="6" hidden="1" customWidth="1"/>
    <col min="15" max="15" width="10" style="6" customWidth="1"/>
    <col min="16" max="16" width="8.85546875" style="5" hidden="1" customWidth="1"/>
    <col min="17" max="18" width="11.42578125" style="5" hidden="1" customWidth="1"/>
    <col min="19" max="19" width="7.7109375" style="5" customWidth="1"/>
    <col min="20" max="20" width="13.42578125" style="6" customWidth="1"/>
    <col min="21" max="21" width="11.5703125" style="5" customWidth="1"/>
    <col min="22" max="23" width="8.85546875" style="5"/>
    <col min="24" max="24" width="8.85546875" style="5" customWidth="1"/>
    <col min="25" max="16384" width="8.85546875" style="5"/>
  </cols>
  <sheetData>
    <row r="1" spans="1:20" s="1" customFormat="1" ht="25.15" customHeight="1" thickBot="1" x14ac:dyDescent="0.3">
      <c r="A1" s="33" t="s">
        <v>21</v>
      </c>
      <c r="B1" s="33"/>
      <c r="C1" s="33"/>
      <c r="D1" s="33"/>
      <c r="E1" s="33"/>
      <c r="F1" s="34">
        <f>SUMIF(T6:T12,"&gt;0")</f>
        <v>485317.64</v>
      </c>
      <c r="G1" s="34"/>
      <c r="H1" s="9"/>
      <c r="J1" s="2"/>
      <c r="K1" s="2"/>
      <c r="L1" s="2"/>
      <c r="M1" s="2"/>
      <c r="N1" s="2"/>
      <c r="O1" s="2"/>
      <c r="T1" s="2"/>
    </row>
    <row r="2" spans="1:20" s="3" customFormat="1" ht="15.75" hidden="1" thickBot="1" x14ac:dyDescent="0.3">
      <c r="B2" s="7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R2" s="3" t="s">
        <v>7</v>
      </c>
      <c r="T2" s="4"/>
    </row>
    <row r="3" spans="1:20" s="3" customFormat="1" ht="15.75" hidden="1" thickBot="1" x14ac:dyDescent="0.3">
      <c r="B3" s="7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R3" s="3" t="s">
        <v>8</v>
      </c>
      <c r="T3" s="4"/>
    </row>
    <row r="4" spans="1:20" s="12" customFormat="1" ht="25.5" x14ac:dyDescent="0.25">
      <c r="A4" s="41" t="s">
        <v>3</v>
      </c>
      <c r="B4" s="43" t="s">
        <v>19</v>
      </c>
      <c r="C4" s="39" t="s">
        <v>4</v>
      </c>
      <c r="D4" s="35"/>
      <c r="E4" s="16" t="s">
        <v>17</v>
      </c>
      <c r="F4" s="45" t="s">
        <v>14</v>
      </c>
      <c r="G4" s="10" t="s">
        <v>18</v>
      </c>
      <c r="H4" s="45" t="s">
        <v>14</v>
      </c>
      <c r="I4" s="11" t="s">
        <v>10</v>
      </c>
      <c r="J4" s="45" t="s">
        <v>14</v>
      </c>
      <c r="K4" s="11" t="s">
        <v>11</v>
      </c>
      <c r="L4" s="45" t="s">
        <v>14</v>
      </c>
      <c r="M4" s="11" t="s">
        <v>12</v>
      </c>
      <c r="N4" s="45" t="s">
        <v>14</v>
      </c>
      <c r="O4" s="45" t="s">
        <v>16</v>
      </c>
      <c r="P4" s="39" t="s">
        <v>0</v>
      </c>
      <c r="Q4" s="39" t="s">
        <v>1</v>
      </c>
      <c r="R4" s="39" t="s">
        <v>2</v>
      </c>
      <c r="S4" s="35" t="s">
        <v>9</v>
      </c>
      <c r="T4" s="37" t="s">
        <v>15</v>
      </c>
    </row>
    <row r="5" spans="1:20" s="12" customFormat="1" ht="31.9" customHeight="1" thickBot="1" x14ac:dyDescent="0.3">
      <c r="A5" s="42"/>
      <c r="B5" s="44"/>
      <c r="C5" s="15" t="s">
        <v>5</v>
      </c>
      <c r="D5" s="14" t="s">
        <v>6</v>
      </c>
      <c r="E5" s="18" t="s">
        <v>13</v>
      </c>
      <c r="F5" s="47"/>
      <c r="G5" s="19" t="s">
        <v>13</v>
      </c>
      <c r="H5" s="47"/>
      <c r="I5" s="19" t="s">
        <v>13</v>
      </c>
      <c r="J5" s="47"/>
      <c r="K5" s="13" t="s">
        <v>13</v>
      </c>
      <c r="L5" s="46"/>
      <c r="M5" s="13" t="s">
        <v>13</v>
      </c>
      <c r="N5" s="46"/>
      <c r="O5" s="46"/>
      <c r="P5" s="40"/>
      <c r="Q5" s="40"/>
      <c r="R5" s="40"/>
      <c r="S5" s="36"/>
      <c r="T5" s="38"/>
    </row>
    <row r="6" spans="1:20" ht="45" customHeight="1" x14ac:dyDescent="0.25">
      <c r="A6" s="30">
        <v>1</v>
      </c>
      <c r="B6" s="32" t="s">
        <v>23</v>
      </c>
      <c r="C6" s="29" t="s">
        <v>20</v>
      </c>
      <c r="D6" s="17">
        <v>1</v>
      </c>
      <c r="E6" s="20">
        <v>11512</v>
      </c>
      <c r="F6" s="21">
        <f>E6*D6</f>
        <v>11512</v>
      </c>
      <c r="G6" s="20">
        <v>11580</v>
      </c>
      <c r="H6" s="22">
        <f>G6*D6</f>
        <v>11580</v>
      </c>
      <c r="I6" s="20">
        <v>11800</v>
      </c>
      <c r="J6" s="22">
        <f>I6*D6</f>
        <v>11800</v>
      </c>
      <c r="K6" s="23"/>
      <c r="L6" s="24">
        <f>K6*D6</f>
        <v>0</v>
      </c>
      <c r="M6" s="23"/>
      <c r="N6" s="24">
        <f>M6*D6</f>
        <v>0</v>
      </c>
      <c r="O6" s="24">
        <f>AVERAGE(E6,G6,I6,K6,M6)</f>
        <v>11630.67</v>
      </c>
      <c r="P6" s="25">
        <f>COUNTA(E6,G6,I6,K6,M6)</f>
        <v>3</v>
      </c>
      <c r="Q6" s="25">
        <f>SQRT((IF(E6&gt;0,POWER(E6-O6,2),0)+IF(G6&gt;0,POWER(G6-O6,2),0)+IF(I6&gt;0,POWER(I6-O6,2),0)+IF(K6&gt;0,POWER(K6-O6,2),0)+IF(M6&gt;0,POWER(M6-O6,2),0))/(P6-1))</f>
        <v>150.53681725743999</v>
      </c>
      <c r="R6" s="25">
        <f>Q6/O6*100</f>
        <v>1.2943090746916599</v>
      </c>
      <c r="S6" s="26" t="str">
        <f>IF(R6&lt;33,$R$2,$R$3)</f>
        <v>ОДН</v>
      </c>
      <c r="T6" s="27">
        <f>ROUND(ROUND(SUM(E6,G6,I6,K6,M6)/P6,2)*D6,2)</f>
        <v>11630.67</v>
      </c>
    </row>
    <row r="7" spans="1:20" ht="37.5" customHeight="1" x14ac:dyDescent="0.25">
      <c r="A7" s="28">
        <v>2</v>
      </c>
      <c r="B7" s="32" t="s">
        <v>22</v>
      </c>
      <c r="C7" s="29" t="s">
        <v>20</v>
      </c>
      <c r="D7" s="17">
        <v>1</v>
      </c>
      <c r="E7" s="20">
        <v>11512</v>
      </c>
      <c r="F7" s="21">
        <f t="shared" ref="F7:F12" si="0">E7*D7</f>
        <v>11512</v>
      </c>
      <c r="G7" s="20">
        <v>11580</v>
      </c>
      <c r="H7" s="22">
        <f>G7*D7</f>
        <v>11580</v>
      </c>
      <c r="I7" s="20">
        <v>11800</v>
      </c>
      <c r="J7" s="22">
        <f t="shared" ref="J7:J12" si="1">I7*D7</f>
        <v>11800</v>
      </c>
      <c r="K7" s="23"/>
      <c r="L7" s="24">
        <f t="shared" ref="L7:L12" si="2">K7*D7</f>
        <v>0</v>
      </c>
      <c r="M7" s="23"/>
      <c r="N7" s="24">
        <f t="shared" ref="N7:N12" si="3">M7*D7</f>
        <v>0</v>
      </c>
      <c r="O7" s="24">
        <f t="shared" ref="O7:O12" si="4">AVERAGE(E7,G7,I7,K7,M7)</f>
        <v>11630.67</v>
      </c>
      <c r="P7" s="25">
        <f t="shared" ref="P7:P12" si="5">COUNTA(E7,G7,I7,K7,M7)</f>
        <v>3</v>
      </c>
      <c r="Q7" s="25">
        <f t="shared" ref="Q7:Q12" si="6">SQRT((IF(E7&gt;0,POWER(E7-O7,2),0)+IF(G7&gt;0,POWER(G7-O7,2),0)+IF(I7&gt;0,POWER(I7-O7,2),0)+IF(K7&gt;0,POWER(K7-O7,2),0)+IF(M7&gt;0,POWER(M7-O7,2),0))/(P7-1))</f>
        <v>150.53681725743999</v>
      </c>
      <c r="R7" s="25">
        <f t="shared" ref="R7:R12" si="7">Q7/O7*100</f>
        <v>1.2943090746916599</v>
      </c>
      <c r="S7" s="26" t="str">
        <f t="shared" ref="S7:S12" si="8">IF(R7&lt;33,$R$2,$R$3)</f>
        <v>ОДН</v>
      </c>
      <c r="T7" s="27">
        <f>ROUND(ROUND(SUM(E7,G7,I7,K7,M7)/P7,2)*D7,2)</f>
        <v>11630.67</v>
      </c>
    </row>
    <row r="8" spans="1:20" ht="39.75" customHeight="1" x14ac:dyDescent="0.25">
      <c r="A8" s="28">
        <v>3</v>
      </c>
      <c r="B8" s="32" t="s">
        <v>24</v>
      </c>
      <c r="C8" s="29" t="s">
        <v>20</v>
      </c>
      <c r="D8" s="17">
        <v>1</v>
      </c>
      <c r="E8" s="20">
        <v>57470</v>
      </c>
      <c r="F8" s="21">
        <f t="shared" si="0"/>
        <v>57470</v>
      </c>
      <c r="G8" s="20">
        <v>59900</v>
      </c>
      <c r="H8" s="22">
        <f t="shared" ref="H8:H12" si="9">G8*D8</f>
        <v>59900</v>
      </c>
      <c r="I8" s="20">
        <v>59200</v>
      </c>
      <c r="J8" s="22">
        <f t="shared" si="1"/>
        <v>59200</v>
      </c>
      <c r="K8" s="23"/>
      <c r="L8" s="24">
        <f t="shared" si="2"/>
        <v>0</v>
      </c>
      <c r="M8" s="23"/>
      <c r="N8" s="24">
        <f t="shared" si="3"/>
        <v>0</v>
      </c>
      <c r="O8" s="24">
        <f t="shared" si="4"/>
        <v>58856.67</v>
      </c>
      <c r="P8" s="25">
        <f t="shared" si="5"/>
        <v>3</v>
      </c>
      <c r="Q8" s="25">
        <f t="shared" si="6"/>
        <v>1250.8530422675601</v>
      </c>
      <c r="R8" s="25">
        <f t="shared" si="7"/>
        <v>2.1252528256654002</v>
      </c>
      <c r="S8" s="26" t="str">
        <f t="shared" si="8"/>
        <v>ОДН</v>
      </c>
      <c r="T8" s="27">
        <f t="shared" ref="T8:T12" si="10">ROUND(ROUND(SUM(E8,G8,I8,K8,M8)/P8,2)*D8,2)</f>
        <v>58856.67</v>
      </c>
    </row>
    <row r="9" spans="1:20" ht="38.25" customHeight="1" x14ac:dyDescent="0.25">
      <c r="A9" s="28">
        <v>4</v>
      </c>
      <c r="B9" s="32" t="s">
        <v>25</v>
      </c>
      <c r="C9" s="29" t="s">
        <v>20</v>
      </c>
      <c r="D9" s="17">
        <v>8</v>
      </c>
      <c r="E9" s="20">
        <v>16755</v>
      </c>
      <c r="F9" s="21">
        <f t="shared" si="0"/>
        <v>134040</v>
      </c>
      <c r="G9" s="20">
        <v>17310</v>
      </c>
      <c r="H9" s="22">
        <f t="shared" si="9"/>
        <v>138480</v>
      </c>
      <c r="I9" s="20">
        <v>16750</v>
      </c>
      <c r="J9" s="22">
        <f t="shared" si="1"/>
        <v>134000</v>
      </c>
      <c r="K9" s="23"/>
      <c r="L9" s="24">
        <f t="shared" si="2"/>
        <v>0</v>
      </c>
      <c r="M9" s="23"/>
      <c r="N9" s="24">
        <f t="shared" si="3"/>
        <v>0</v>
      </c>
      <c r="O9" s="24">
        <f t="shared" si="4"/>
        <v>16938.330000000002</v>
      </c>
      <c r="P9" s="25">
        <f t="shared" si="5"/>
        <v>3</v>
      </c>
      <c r="Q9" s="25">
        <f t="shared" si="6"/>
        <v>321.88248375766</v>
      </c>
      <c r="R9" s="25">
        <f t="shared" si="7"/>
        <v>1.9003200655416399</v>
      </c>
      <c r="S9" s="26" t="str">
        <f t="shared" si="8"/>
        <v>ОДН</v>
      </c>
      <c r="T9" s="27">
        <f t="shared" si="10"/>
        <v>135506.64000000001</v>
      </c>
    </row>
    <row r="10" spans="1:20" ht="39" customHeight="1" x14ac:dyDescent="0.25">
      <c r="A10" s="28">
        <v>5</v>
      </c>
      <c r="B10" s="32" t="s">
        <v>26</v>
      </c>
      <c r="C10" s="29" t="s">
        <v>20</v>
      </c>
      <c r="D10" s="17">
        <v>5</v>
      </c>
      <c r="E10" s="20">
        <v>11512</v>
      </c>
      <c r="F10" s="21">
        <f t="shared" si="0"/>
        <v>57560</v>
      </c>
      <c r="G10" s="20">
        <v>11580</v>
      </c>
      <c r="H10" s="22">
        <f t="shared" si="9"/>
        <v>57900</v>
      </c>
      <c r="I10" s="20">
        <v>11800</v>
      </c>
      <c r="J10" s="22">
        <f t="shared" si="1"/>
        <v>59000</v>
      </c>
      <c r="K10" s="23"/>
      <c r="L10" s="24">
        <f t="shared" si="2"/>
        <v>0</v>
      </c>
      <c r="M10" s="23"/>
      <c r="N10" s="24">
        <f t="shared" si="3"/>
        <v>0</v>
      </c>
      <c r="O10" s="24">
        <f t="shared" si="4"/>
        <v>11630.67</v>
      </c>
      <c r="P10" s="25">
        <f t="shared" si="5"/>
        <v>3</v>
      </c>
      <c r="Q10" s="25">
        <f t="shared" si="6"/>
        <v>150.53681725743999</v>
      </c>
      <c r="R10" s="25">
        <f t="shared" si="7"/>
        <v>1.2943090746916599</v>
      </c>
      <c r="S10" s="26" t="str">
        <f t="shared" si="8"/>
        <v>ОДН</v>
      </c>
      <c r="T10" s="27">
        <f t="shared" si="10"/>
        <v>58153.35</v>
      </c>
    </row>
    <row r="11" spans="1:20" ht="36" customHeight="1" x14ac:dyDescent="0.25">
      <c r="A11" s="28">
        <v>6</v>
      </c>
      <c r="B11" s="32" t="s">
        <v>27</v>
      </c>
      <c r="C11" s="29" t="s">
        <v>20</v>
      </c>
      <c r="D11" s="17">
        <v>1</v>
      </c>
      <c r="E11" s="20">
        <v>70633</v>
      </c>
      <c r="F11" s="21">
        <f t="shared" si="0"/>
        <v>70633</v>
      </c>
      <c r="G11" s="20">
        <v>70633</v>
      </c>
      <c r="H11" s="22">
        <f t="shared" si="9"/>
        <v>70633</v>
      </c>
      <c r="I11" s="20">
        <v>70633</v>
      </c>
      <c r="J11" s="22">
        <f t="shared" si="1"/>
        <v>70633</v>
      </c>
      <c r="K11" s="23"/>
      <c r="L11" s="24">
        <f t="shared" si="2"/>
        <v>0</v>
      </c>
      <c r="M11" s="23"/>
      <c r="N11" s="24">
        <f t="shared" si="3"/>
        <v>0</v>
      </c>
      <c r="O11" s="24">
        <f t="shared" si="4"/>
        <v>70633</v>
      </c>
      <c r="P11" s="25">
        <f t="shared" si="5"/>
        <v>3</v>
      </c>
      <c r="Q11" s="25">
        <f t="shared" si="6"/>
        <v>0</v>
      </c>
      <c r="R11" s="25">
        <f t="shared" si="7"/>
        <v>0</v>
      </c>
      <c r="S11" s="26" t="str">
        <f t="shared" si="8"/>
        <v>ОДН</v>
      </c>
      <c r="T11" s="27">
        <f t="shared" si="10"/>
        <v>70633</v>
      </c>
    </row>
    <row r="12" spans="1:20" ht="34.5" customHeight="1" x14ac:dyDescent="0.25">
      <c r="A12" s="28">
        <v>7</v>
      </c>
      <c r="B12" s="32" t="s">
        <v>28</v>
      </c>
      <c r="C12" s="29" t="s">
        <v>20</v>
      </c>
      <c r="D12" s="17">
        <v>8</v>
      </c>
      <c r="E12" s="20">
        <v>16990</v>
      </c>
      <c r="F12" s="21">
        <f t="shared" si="0"/>
        <v>135920</v>
      </c>
      <c r="G12" s="20">
        <v>17800</v>
      </c>
      <c r="H12" s="22">
        <f t="shared" si="9"/>
        <v>142400</v>
      </c>
      <c r="I12" s="20">
        <v>17300</v>
      </c>
      <c r="J12" s="22">
        <f t="shared" si="1"/>
        <v>138400</v>
      </c>
      <c r="K12" s="23"/>
      <c r="L12" s="24">
        <f t="shared" si="2"/>
        <v>0</v>
      </c>
      <c r="M12" s="23"/>
      <c r="N12" s="24">
        <f t="shared" si="3"/>
        <v>0</v>
      </c>
      <c r="O12" s="24">
        <f t="shared" si="4"/>
        <v>17363.330000000002</v>
      </c>
      <c r="P12" s="25">
        <f t="shared" si="5"/>
        <v>3</v>
      </c>
      <c r="Q12" s="25">
        <f t="shared" si="6"/>
        <v>408.69711688486399</v>
      </c>
      <c r="R12" s="25">
        <f t="shared" si="7"/>
        <v>2.3537945594817602</v>
      </c>
      <c r="S12" s="26" t="str">
        <f t="shared" si="8"/>
        <v>ОДН</v>
      </c>
      <c r="T12" s="27">
        <f t="shared" si="10"/>
        <v>138906.64000000001</v>
      </c>
    </row>
    <row r="13" spans="1:20" x14ac:dyDescent="0.25">
      <c r="D13" s="5">
        <f>SUM(D6:D12)</f>
        <v>25</v>
      </c>
      <c r="E13" s="31"/>
      <c r="F13" s="31">
        <f>SUM(F6:F12)</f>
        <v>478647</v>
      </c>
      <c r="G13" s="31"/>
      <c r="H13" s="31">
        <f>SUM(H6:H12)</f>
        <v>492473</v>
      </c>
      <c r="I13" s="31"/>
      <c r="J13" s="31">
        <f>SUM(J6:J12)</f>
        <v>484833</v>
      </c>
    </row>
    <row r="14" spans="1:20" x14ac:dyDescent="0.25">
      <c r="E14" s="31"/>
      <c r="F14" s="31"/>
      <c r="G14" s="31"/>
      <c r="H14" s="31"/>
      <c r="I14" s="31"/>
      <c r="J14" s="31"/>
    </row>
    <row r="15" spans="1:20" x14ac:dyDescent="0.25">
      <c r="E15" s="31"/>
      <c r="F15" s="31"/>
      <c r="G15" s="31"/>
      <c r="H15" s="31"/>
      <c r="I15" s="31"/>
      <c r="J15" s="31"/>
    </row>
  </sheetData>
  <dataConsolidate link="1"/>
  <mergeCells count="16">
    <mergeCell ref="A1:E1"/>
    <mergeCell ref="F1:G1"/>
    <mergeCell ref="S4:S5"/>
    <mergeCell ref="T4:T5"/>
    <mergeCell ref="Q4:Q5"/>
    <mergeCell ref="A4:A5"/>
    <mergeCell ref="B4:B5"/>
    <mergeCell ref="O4:O5"/>
    <mergeCell ref="P4:P5"/>
    <mergeCell ref="R4:R5"/>
    <mergeCell ref="C4:D4"/>
    <mergeCell ref="F4:F5"/>
    <mergeCell ref="H4:H5"/>
    <mergeCell ref="J4:J5"/>
    <mergeCell ref="L4:L5"/>
    <mergeCell ref="N4:N5"/>
  </mergeCells>
  <pageMargins left="0.14583333333333334" right="7.0000000000000007E-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2026-09-23T00:11:58Z</dcterms:modified>
</cp:coreProperties>
</file>