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-10 Irina\Desktop\ИК 10\Организации\ГК   Краска ПФ 21\"/>
    </mc:Choice>
  </mc:AlternateContent>
  <bookViews>
    <workbookView xWindow="0" yWindow="0" windowWidth="28800" windowHeight="18000"/>
  </bookViews>
  <sheets>
    <sheet name="ЗАПЧАСТИ" sheetId="4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42" l="1"/>
  <c r="L7" i="42" s="1"/>
  <c r="M7" i="42" s="1"/>
  <c r="N7" i="42" s="1"/>
  <c r="H7" i="42"/>
  <c r="I7" i="42" s="1"/>
  <c r="J7" i="42" s="1"/>
  <c r="K6" i="42"/>
  <c r="L6" i="42" s="1"/>
  <c r="M6" i="42" s="1"/>
  <c r="N6" i="42" s="1"/>
  <c r="H6" i="42"/>
  <c r="I6" i="42" s="1"/>
  <c r="J6" i="42" s="1"/>
  <c r="K5" i="42" l="1"/>
  <c r="L5" i="42" s="1"/>
  <c r="M5" i="42" s="1"/>
  <c r="N5" i="42" s="1"/>
  <c r="N8" i="42" s="1"/>
  <c r="H5" i="42"/>
  <c r="I5" i="42" s="1"/>
  <c r="J5" i="42" s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<sst xmlns="http://schemas.openxmlformats.org/spreadsheetml/2006/main" count="27" uniqueCount="27">
  <si>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</si>
  <si>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</si>
  <si>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</si>
  <si>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</si>
  <si>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</si>
  <si>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</si>
  <si>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</si>
  <si>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</si>
  <si>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</si>
  <si>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</si>
  <si>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</si>
  <si>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</si>
  <si>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</si>
  <si>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</si>
  <si>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Приложение № 2 к Контракту</t>
  </si>
  <si>
    <t>шт</t>
  </si>
  <si>
    <t>С.В.Ширинкин</t>
  </si>
  <si>
    <t>п.м</t>
  </si>
  <si>
    <t xml:space="preserve">Коммерческое предложение            № 357 от 14.07.2026
</t>
  </si>
  <si>
    <t xml:space="preserve">Коммерческое предложение            № 359 от 14.07.2026
</t>
  </si>
  <si>
    <t xml:space="preserve">Коммерческое предложение            № 358 от 14.07.2026
</t>
  </si>
  <si>
    <t>Грунтовка ГФ-021 красно-коричневая уп.5 кг</t>
  </si>
  <si>
    <t>Рукав армированный резиновый, внутренний диаметр ф 9 мм</t>
  </si>
  <si>
    <t>Заклепочник пневматический  для вытяжных заклепок 2,4/3,2/4,0/4,8/6,4 мм</t>
  </si>
  <si>
    <t>кг</t>
  </si>
  <si>
    <t>Дата подготовки обоснования НМЦК: 14.07.2026</t>
  </si>
  <si>
    <t>Инженер по качеству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</si>
</sst>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2" borderId="7" xfId="0" applyFont="1" applyFill="1" applyBorder="1" applyAlignment="1">
      <alignment horizontal="center" vertical="top" wrapText="1"/>
    </xf>
    <xf numFmtId="2" fontId="1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/>
    <xf numFmtId="0" fontId="4" fillId="0" borderId="2" xfId="0" applyFont="1" applyBorder="1"/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right"/>
    </xf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view="pageBreakPreview" zoomScale="90" zoomScaleSheetLayoutView="90" workbookViewId="0">
      <selection activeCell="I18" sqref="I18"/>
    </sheetView>
  </sheetViews>
  <sheetFormatPr defaultColWidth="8.85546875" defaultRowHeight="15" x14ac:dyDescent="0.25"/>
  <cols>
    <col min="1" max="1" width="4.140625" customWidth="1"/>
    <col min="2" max="2" width="45.5703125" style="59" customWidth="1"/>
    <col min="3" max="3" width="5.85546875" customWidth="1"/>
    <col min="4" max="4" width="9.42578125" bestFit="1" customWidth="1"/>
    <col min="5" max="5" width="13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style="9" customWidth="1"/>
    <col min="11" max="11" width="21.42578125" customWidth="1"/>
    <col min="12" max="12" width="19.85546875" customWidth="1"/>
    <col min="13" max="13" width="11.42578125" customWidth="1"/>
    <col min="14" max="14" width="16.42578125" style="14" customWidth="1"/>
  </cols>
  <sheetData>
    <row r="1" spans="1:14" s="2" customFormat="1" ht="12.75" customHeight="1" x14ac:dyDescent="0.2">
      <c r="B1" s="58"/>
      <c r="C1" s="4"/>
      <c r="E1" s="6"/>
      <c r="F1" s="6"/>
      <c r="G1" s="6"/>
      <c r="J1" s="6"/>
      <c r="K1" s="3"/>
      <c r="L1" s="55" t="s">
        <v>14</v>
      </c>
      <c r="M1" s="56"/>
      <c r="N1" s="56"/>
    </row>
    <row r="2" spans="1:14" s="2" customFormat="1" ht="22.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7"/>
      <c r="L2" s="57"/>
      <c r="M2" s="57"/>
      <c r="N2" s="57"/>
    </row>
    <row r="3" spans="1:14" s="2" customFormat="1" ht="12.75" x14ac:dyDescent="0.2">
      <c r="A3" s="48" t="s">
        <v>0</v>
      </c>
      <c r="B3" s="48" t="s">
        <v>2</v>
      </c>
      <c r="C3" s="48" t="s">
        <v>1</v>
      </c>
      <c r="D3" s="48" t="s">
        <v>3</v>
      </c>
      <c r="E3" s="50" t="s">
        <v>13</v>
      </c>
      <c r="F3" s="50"/>
      <c r="G3" s="50"/>
      <c r="H3" s="51" t="s">
        <v>12</v>
      </c>
      <c r="I3" s="51"/>
      <c r="J3" s="51"/>
      <c r="K3" s="52" t="s">
        <v>7</v>
      </c>
      <c r="L3" s="53"/>
      <c r="M3" s="53"/>
      <c r="N3" s="54"/>
    </row>
    <row r="4" spans="1:14" s="2" customFormat="1" ht="160.5" customHeight="1" x14ac:dyDescent="0.2">
      <c r="A4" s="48"/>
      <c r="B4" s="48"/>
      <c r="C4" s="49"/>
      <c r="D4" s="49"/>
      <c r="E4" s="22" t="s">
        <v>18</v>
      </c>
      <c r="F4" s="22" t="s">
        <v>20</v>
      </c>
      <c r="G4" s="22" t="s">
        <v>19</v>
      </c>
      <c r="H4" s="23" t="s">
        <v>6</v>
      </c>
      <c r="I4" s="23" t="s">
        <v>4</v>
      </c>
      <c r="J4" s="33" t="s">
        <v>5</v>
      </c>
      <c r="K4" s="24" t="s">
        <v>8</v>
      </c>
      <c r="L4" s="25" t="s">
        <v>9</v>
      </c>
      <c r="M4" s="25" t="s">
        <v>10</v>
      </c>
      <c r="N4" s="26" t="s">
        <v>11</v>
      </c>
    </row>
    <row r="5" spans="1:14" s="1" customFormat="1" ht="21.75" customHeight="1" x14ac:dyDescent="0.25">
      <c r="A5" s="20">
        <v>1</v>
      </c>
      <c r="B5" s="60" t="s">
        <v>21</v>
      </c>
      <c r="C5" s="18" t="s">
        <v>24</v>
      </c>
      <c r="D5" s="18">
        <v>20</v>
      </c>
      <c r="E5" s="18">
        <v>382</v>
      </c>
      <c r="F5" s="18">
        <v>401</v>
      </c>
      <c r="G5" s="18">
        <v>415</v>
      </c>
      <c r="H5" s="21">
        <f t="shared" ref="H5:H7" si="0">AVERAGE(E5:G5)</f>
        <v>399.33333333333331</v>
      </c>
      <c r="I5" s="18">
        <f t="shared" ref="I5:I7" si="1">SQRT(((SUM((POWER(E5-H5,2)),(POWER(F5-H5,2)),(POWER(G5-H5,2)))/(COLUMNS(E5:G5)-1))))</f>
        <v>16.563010998406458</v>
      </c>
      <c r="J5" s="34">
        <f t="shared" ref="J5:J6" si="2">I5/H5*100</f>
        <v>4.1476655254774109</v>
      </c>
      <c r="K5" s="21">
        <f t="shared" ref="K5:K7" si="3">((D5/3)*(SUM(E5:G5)))</f>
        <v>7986.666666666667</v>
      </c>
      <c r="L5" s="21">
        <f t="shared" ref="L5:L7" si="4">K5/D5</f>
        <v>399.33333333333337</v>
      </c>
      <c r="M5" s="21">
        <f t="shared" ref="M5:M6" si="5">ROUND(L5,2)</f>
        <v>399.33</v>
      </c>
      <c r="N5" s="19">
        <f t="shared" ref="N5:N7" si="6">M5*D5</f>
        <v>7986.5999999999995</v>
      </c>
    </row>
    <row r="6" spans="1:14" s="1" customFormat="1" ht="32.25" customHeight="1" x14ac:dyDescent="0.25">
      <c r="A6" s="20">
        <v>2</v>
      </c>
      <c r="B6" s="31" t="s">
        <v>22</v>
      </c>
      <c r="C6" s="18" t="s">
        <v>17</v>
      </c>
      <c r="D6" s="18">
        <v>50</v>
      </c>
      <c r="E6" s="18">
        <v>138</v>
      </c>
      <c r="F6" s="18">
        <v>152</v>
      </c>
      <c r="G6" s="18">
        <v>168</v>
      </c>
      <c r="H6" s="21">
        <f t="shared" si="0"/>
        <v>152.66666666666666</v>
      </c>
      <c r="I6" s="18">
        <f t="shared" si="1"/>
        <v>15.01110699893027</v>
      </c>
      <c r="J6" s="34">
        <f t="shared" si="2"/>
        <v>9.8326028377272507</v>
      </c>
      <c r="K6" s="21">
        <f t="shared" si="3"/>
        <v>7633.3333333333339</v>
      </c>
      <c r="L6" s="21">
        <f t="shared" si="4"/>
        <v>152.66666666666669</v>
      </c>
      <c r="M6" s="21">
        <f t="shared" si="5"/>
        <v>152.66999999999999</v>
      </c>
      <c r="N6" s="19">
        <f t="shared" si="6"/>
        <v>7633.4999999999991</v>
      </c>
    </row>
    <row r="7" spans="1:14" ht="31.5" x14ac:dyDescent="0.25">
      <c r="A7" s="20">
        <v>3</v>
      </c>
      <c r="B7" s="31" t="s">
        <v>23</v>
      </c>
      <c r="C7" s="18" t="s">
        <v>15</v>
      </c>
      <c r="D7" s="18">
        <v>3</v>
      </c>
      <c r="E7" s="18">
        <v>8460</v>
      </c>
      <c r="F7" s="18">
        <v>8530</v>
      </c>
      <c r="G7" s="18">
        <v>8680</v>
      </c>
      <c r="H7" s="21">
        <f t="shared" si="0"/>
        <v>8556.6666666666661</v>
      </c>
      <c r="I7" s="18">
        <f t="shared" si="1"/>
        <v>112.39810200058243</v>
      </c>
      <c r="J7" s="34">
        <f t="shared" ref="J7" si="7">I7/H7*100</f>
        <v>1.31357345540221</v>
      </c>
      <c r="K7" s="21">
        <f t="shared" si="3"/>
        <v>25670</v>
      </c>
      <c r="L7" s="21">
        <f t="shared" si="4"/>
        <v>8556.6666666666661</v>
      </c>
      <c r="M7" s="21">
        <f t="shared" ref="M7" si="8">ROUND(L7,2)</f>
        <v>8556.67</v>
      </c>
      <c r="N7" s="19">
        <f t="shared" si="6"/>
        <v>25670.010000000002</v>
      </c>
    </row>
    <row r="8" spans="1:14" ht="15.75" x14ac:dyDescent="0.25">
      <c r="A8" s="27"/>
      <c r="B8" s="32"/>
      <c r="C8" s="27"/>
      <c r="D8" s="27"/>
      <c r="E8" s="27"/>
      <c r="F8" s="27"/>
      <c r="G8" s="27"/>
      <c r="H8" s="27"/>
      <c r="I8" s="28"/>
      <c r="J8" s="35"/>
      <c r="K8" s="28"/>
      <c r="L8" s="29"/>
      <c r="M8" s="30"/>
      <c r="N8" s="19">
        <f>SUM(N5:N7)</f>
        <v>41290.11</v>
      </c>
    </row>
    <row r="9" spans="1:14" x14ac:dyDescent="0.25">
      <c r="A9" s="17"/>
      <c r="B9" s="42"/>
      <c r="C9" s="42"/>
      <c r="D9" s="42"/>
      <c r="E9" s="42"/>
      <c r="F9" s="42"/>
      <c r="G9" s="42"/>
      <c r="H9" s="42"/>
      <c r="I9" s="42"/>
      <c r="J9" s="36"/>
      <c r="K9" s="17"/>
      <c r="L9" s="17"/>
      <c r="M9" s="17"/>
      <c r="N9" s="12"/>
    </row>
    <row r="10" spans="1:14" x14ac:dyDescent="0.25">
      <c r="A10" s="43" t="s">
        <v>25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4" x14ac:dyDescent="0.25">
      <c r="A11" s="16"/>
      <c r="B11" s="37"/>
      <c r="C11" s="16"/>
      <c r="D11" s="16"/>
      <c r="E11" s="7"/>
      <c r="F11" s="7"/>
      <c r="G11" s="7"/>
      <c r="H11" s="16"/>
      <c r="I11" s="16"/>
      <c r="J11" s="7"/>
      <c r="K11" s="16"/>
      <c r="L11" s="16"/>
      <c r="M11" s="16"/>
      <c r="N11" s="13"/>
    </row>
    <row r="12" spans="1:14" x14ac:dyDescent="0.25">
      <c r="A12" s="44" t="s">
        <v>26</v>
      </c>
      <c r="B12" s="44"/>
      <c r="C12" s="44"/>
      <c r="D12" s="44"/>
      <c r="E12" s="8"/>
      <c r="F12" s="9"/>
      <c r="G12" s="9"/>
      <c r="H12" s="14"/>
      <c r="I12" s="14"/>
      <c r="M12" s="45" t="s">
        <v>16</v>
      </c>
      <c r="N12" s="45"/>
    </row>
    <row r="13" spans="1:14" x14ac:dyDescent="0.25">
      <c r="A13" s="38"/>
      <c r="B13" s="38"/>
      <c r="C13" s="38"/>
      <c r="D13" s="38"/>
      <c r="E13" s="8"/>
      <c r="F13" s="9"/>
      <c r="G13" s="9"/>
    </row>
    <row r="14" spans="1:14" x14ac:dyDescent="0.25">
      <c r="A14" s="39"/>
      <c r="B14" s="39"/>
      <c r="C14" s="39"/>
      <c r="D14" s="39"/>
      <c r="E14" s="8"/>
      <c r="F14" s="9"/>
      <c r="G14" s="9"/>
    </row>
    <row r="15" spans="1:14" ht="16.5" thickBot="1" x14ac:dyDescent="0.3">
      <c r="A15" s="40"/>
      <c r="B15" s="41"/>
      <c r="C15" s="41"/>
      <c r="D15" s="41"/>
      <c r="E15" s="10"/>
      <c r="F15" s="11"/>
      <c r="G15" s="11"/>
      <c r="H15" s="5"/>
      <c r="I15" s="5"/>
      <c r="J15" s="11"/>
      <c r="K15" s="5"/>
      <c r="L15" s="5"/>
      <c r="M15" s="5"/>
      <c r="N15" s="15"/>
    </row>
  </sheetData>
  <mergeCells count="16">
    <mergeCell ref="A2:K2"/>
    <mergeCell ref="A3:A4"/>
    <mergeCell ref="B3:B4"/>
    <mergeCell ref="C3:C4"/>
    <mergeCell ref="D3:D4"/>
    <mergeCell ref="E3:G3"/>
    <mergeCell ref="H3:J3"/>
    <mergeCell ref="K3:N3"/>
    <mergeCell ref="L1:N2"/>
    <mergeCell ref="A13:D13"/>
    <mergeCell ref="A14:D14"/>
    <mergeCell ref="A15:D15"/>
    <mergeCell ref="B9:I9"/>
    <mergeCell ref="A10:N10"/>
    <mergeCell ref="A12:D12"/>
    <mergeCell ref="M12:N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ЗАПЧАСТИ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IK-10 Irina</cp:lastModifiedBy>
  <cp:lastPrinted>2026-07-14T08:37:36Z</cp:lastPrinted>
  <dcterms:created xsi:type="dcterms:W3CDTF">2014-01-15T18:15:09Z</dcterms:created>
  <dcterms:modified xsi:type="dcterms:W3CDTF">2026-07-14T08:37:48Z</dcterms:modified>
</cp:coreProperties>
</file>