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20.16\контрактная служба\Отдел размещения закупок\БЕРЕЗКА\Даманская\Закупка оргтехники и расх. материал к ним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K9" i="1"/>
  <c r="L9" i="1"/>
  <c r="M9" i="1"/>
  <c r="N9" i="1" l="1"/>
  <c r="O9" i="1" s="1"/>
  <c r="E8" i="1"/>
  <c r="G8" i="1"/>
  <c r="I8" i="1"/>
  <c r="K8" i="1"/>
  <c r="L8" i="1"/>
  <c r="M8" i="1"/>
  <c r="N8" i="1" s="1"/>
  <c r="O8" i="1" l="1"/>
  <c r="E6" i="1"/>
  <c r="L6" i="1" l="1"/>
  <c r="K10" i="1"/>
  <c r="M7" i="1"/>
  <c r="L7" i="1"/>
  <c r="I7" i="1"/>
  <c r="G7" i="1"/>
  <c r="E7" i="1"/>
  <c r="M6" i="1"/>
  <c r="I6" i="1"/>
  <c r="G6" i="1"/>
  <c r="M5" i="1"/>
  <c r="L5" i="1"/>
  <c r="I5" i="1"/>
  <c r="G5" i="1"/>
  <c r="E5" i="1"/>
  <c r="E10" i="1" l="1"/>
  <c r="H11" i="1" s="1"/>
  <c r="N5" i="1"/>
  <c r="O5" i="1" s="1"/>
  <c r="N7" i="1"/>
  <c r="O7" i="1" s="1"/>
  <c r="G10" i="1"/>
  <c r="I10" i="1"/>
  <c r="N6" i="1"/>
  <c r="O6" i="1" s="1"/>
</calcChain>
</file>

<file path=xl/sharedStrings.xml><?xml version="1.0" encoding="utf-8"?>
<sst xmlns="http://schemas.openxmlformats.org/spreadsheetml/2006/main" count="41" uniqueCount="32">
  <si>
    <r>
      <rPr>
        <b/>
        <sz val="10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10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</si>
  <si>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Наименование товара, работ, услуг</t>
  </si>
  <si>
    <t xml:space="preserve">Объем </t>
  </si>
  <si>
    <t xml:space="preserve">Источник 1 </t>
  </si>
  <si>
    <t>Стоимость, руб.</t>
  </si>
  <si>
    <t xml:space="preserve">Источник 2 </t>
  </si>
  <si>
    <t>Источник 3</t>
  </si>
  <si>
    <t>Источник 4</t>
  </si>
  <si>
    <t>Средняя цена за ед., руб.</t>
  </si>
  <si>
    <t>Количество значений</t>
  </si>
  <si>
    <t>σ=</t>
  </si>
  <si>
    <t>Коэф.вариации V=</t>
  </si>
  <si>
    <t>ед. изм.</t>
  </si>
  <si>
    <t>кол-во</t>
  </si>
  <si>
    <t>Цена за ед., руб.</t>
  </si>
  <si>
    <t>ИТОГО</t>
  </si>
  <si>
    <t>В качестве начальной (максимальной) цены контракта использована минимальная из цен, в размере, руб.:</t>
  </si>
  <si>
    <t xml:space="preserve">Реквизиты документов, на основании которых произведен расчет начальной (максимальной) цены </t>
  </si>
  <si>
    <t xml:space="preserve">Источник 1: </t>
  </si>
  <si>
    <t xml:space="preserve">Источник 2: </t>
  </si>
  <si>
    <t xml:space="preserve">Источник 3: </t>
  </si>
  <si>
    <t>Дата</t>
  </si>
  <si>
    <t>Ламинатор пакетный</t>
  </si>
  <si>
    <t>шт.</t>
  </si>
  <si>
    <t>Степлер электрический</t>
  </si>
  <si>
    <t>Скрепки тип W для МФУ Ricoh 5100</t>
  </si>
  <si>
    <t>упак.</t>
  </si>
  <si>
    <t>Скрепки для степлера XDD, 66/6 (5 000 штук в упаковке)</t>
  </si>
  <si>
    <t>Скрепки для степлера XDD, 66/8 (5 000 штук в упаковке)</t>
  </si>
  <si>
    <t>КП от 16.04.2026 вх. № 1925-с;</t>
  </si>
  <si>
    <t>КП от 16.04.2026 вх. № 1926-с;</t>
  </si>
  <si>
    <t>КП от 16.04.2026 вх. № 1927-с.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</si>
</sst>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1" fillId="0" borderId="2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1" fillId="0" borderId="0" xfId="0" applyFont="1" applyFill="1" applyAlignment="1">
      <alignment horizontal="right"/>
    </xf>
    <xf numFmtId="4" fontId="3" fillId="0" borderId="0" xfId="0" applyNumberFormat="1" applyFont="1"/>
    <xf numFmtId="0" fontId="2" fillId="0" borderId="2" xfId="0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shrinkToFit="1"/>
    </xf>
    <xf numFmtId="4" fontId="1" fillId="0" borderId="2" xfId="0" applyNumberFormat="1" applyFont="1" applyFill="1" applyBorder="1" applyAlignment="1">
      <alignment horizontal="center" vertical="top" shrinkToFit="1"/>
    </xf>
    <xf numFmtId="0" fontId="3" fillId="0" borderId="0" xfId="0" applyFont="1" applyFill="1"/>
    <xf numFmtId="14" fontId="1" fillId="0" borderId="0" xfId="0" applyNumberFormat="1" applyFont="1" applyFill="1" applyAlignment="1">
      <alignment horizontal="left"/>
    </xf>
    <xf numFmtId="165" fontId="3" fillId="0" borderId="0" xfId="0" applyNumberFormat="1" applyFont="1"/>
    <xf numFmtId="165" fontId="3" fillId="0" borderId="0" xfId="0" applyNumberFormat="1" applyFont="1" applyFill="1"/>
    <xf numFmtId="165" fontId="0" fillId="0" borderId="0" xfId="0" applyNumberFormat="1"/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65" fontId="2" fillId="0" borderId="2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V12" sqref="V12"/>
    </sheetView>
  </sheetViews>
  <sheetFormatPr defaultRowHeight="15" x14ac:dyDescent="0.25"/>
  <cols>
    <col min="1" max="1" width="30.85546875" customWidth="1"/>
    <col min="5" max="5" width="10" style="17" customWidth="1"/>
    <col min="7" max="7" width="11.28515625" customWidth="1"/>
    <col min="8" max="8" width="9.85546875" bestFit="1" customWidth="1"/>
    <col min="9" max="9" width="10.28515625" customWidth="1"/>
    <col min="10" max="10" width="0.140625" customWidth="1"/>
    <col min="11" max="11" width="9.140625" hidden="1" customWidth="1"/>
  </cols>
  <sheetData>
    <row r="1" spans="1:1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70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40.5" customHeight="1" x14ac:dyDescent="0.25">
      <c r="A3" s="28" t="s">
        <v>1</v>
      </c>
      <c r="B3" s="28" t="s">
        <v>2</v>
      </c>
      <c r="C3" s="28"/>
      <c r="D3" s="7" t="s">
        <v>3</v>
      </c>
      <c r="E3" s="29" t="s">
        <v>4</v>
      </c>
      <c r="F3" s="7" t="s">
        <v>5</v>
      </c>
      <c r="G3" s="28" t="s">
        <v>4</v>
      </c>
      <c r="H3" s="7" t="s">
        <v>6</v>
      </c>
      <c r="I3" s="30" t="s">
        <v>4</v>
      </c>
      <c r="J3" s="7" t="s">
        <v>7</v>
      </c>
      <c r="K3" s="28" t="s">
        <v>4</v>
      </c>
      <c r="L3" s="32" t="s">
        <v>8</v>
      </c>
      <c r="M3" s="28" t="s">
        <v>9</v>
      </c>
      <c r="N3" s="28" t="s">
        <v>10</v>
      </c>
      <c r="O3" s="28" t="s">
        <v>11</v>
      </c>
    </row>
    <row r="4" spans="1:15" ht="26.25" customHeight="1" thickBot="1" x14ac:dyDescent="0.3">
      <c r="A4" s="28"/>
      <c r="B4" s="7" t="s">
        <v>12</v>
      </c>
      <c r="C4" s="7" t="s">
        <v>13</v>
      </c>
      <c r="D4" s="7" t="s">
        <v>14</v>
      </c>
      <c r="E4" s="29"/>
      <c r="F4" s="7" t="s">
        <v>14</v>
      </c>
      <c r="G4" s="28"/>
      <c r="H4" s="7" t="s">
        <v>14</v>
      </c>
      <c r="I4" s="31"/>
      <c r="J4" s="7" t="s">
        <v>14</v>
      </c>
      <c r="K4" s="28"/>
      <c r="L4" s="32"/>
      <c r="M4" s="28"/>
      <c r="N4" s="28"/>
      <c r="O4" s="28"/>
    </row>
    <row r="5" spans="1:15" ht="15.75" thickBot="1" x14ac:dyDescent="0.3">
      <c r="A5" s="18" t="s">
        <v>22</v>
      </c>
      <c r="B5" s="19" t="s">
        <v>23</v>
      </c>
      <c r="C5" s="20">
        <v>1</v>
      </c>
      <c r="D5" s="1">
        <v>70000</v>
      </c>
      <c r="E5" s="2">
        <f>D5*C5</f>
        <v>70000</v>
      </c>
      <c r="F5" s="1">
        <v>75640</v>
      </c>
      <c r="G5" s="2">
        <f t="shared" ref="G5:G7" si="0">F5*C5</f>
        <v>75640</v>
      </c>
      <c r="H5" s="1">
        <v>72000</v>
      </c>
      <c r="I5" s="1">
        <f t="shared" ref="I5:I7" si="1">H5*C5</f>
        <v>72000</v>
      </c>
      <c r="J5" s="1"/>
      <c r="K5" s="2"/>
      <c r="L5" s="8">
        <f t="shared" ref="L5:L7" si="2">AVERAGE(D5,F5,H5,J5)</f>
        <v>72546.666666666672</v>
      </c>
      <c r="M5" s="9">
        <f t="shared" ref="M5:M7" si="3">COUNTA(D5,F5,H5,J5)</f>
        <v>3</v>
      </c>
      <c r="N5" s="8">
        <f t="shared" ref="N5:N7" si="4">SQRT(IF(D5&gt;0,POWER(D5-L5,2),0)+IF(F5&gt;0,POWER(F5-L5,2),0)+IF(H5&gt;0,POWER(H5-L5,2),0)+IF(J5&gt;0,POWER(J5-L5,2),0))/(M5-1)</f>
        <v>2021.9462571163128</v>
      </c>
      <c r="O5" s="8">
        <f t="shared" ref="O5:O7" si="5">N5/L5*100</f>
        <v>2.7870973954001741</v>
      </c>
    </row>
    <row r="6" spans="1:15" ht="15.75" thickBot="1" x14ac:dyDescent="0.3">
      <c r="A6" s="21" t="s">
        <v>24</v>
      </c>
      <c r="B6" s="22" t="s">
        <v>23</v>
      </c>
      <c r="C6" s="23">
        <v>1</v>
      </c>
      <c r="D6" s="1">
        <v>62000</v>
      </c>
      <c r="E6" s="2">
        <f>D6*C6</f>
        <v>62000</v>
      </c>
      <c r="F6" s="1">
        <v>66350</v>
      </c>
      <c r="G6" s="2">
        <f t="shared" si="0"/>
        <v>66350</v>
      </c>
      <c r="H6" s="1">
        <v>64500</v>
      </c>
      <c r="I6" s="1">
        <f t="shared" si="1"/>
        <v>64500</v>
      </c>
      <c r="J6" s="1"/>
      <c r="K6" s="2"/>
      <c r="L6" s="8">
        <f>AVERAGE(D6,F6,H6,J6)</f>
        <v>64283.333333333336</v>
      </c>
      <c r="M6" s="9">
        <f t="shared" si="3"/>
        <v>3</v>
      </c>
      <c r="N6" s="8">
        <f t="shared" si="4"/>
        <v>1543.6698697152403</v>
      </c>
      <c r="O6" s="8">
        <f t="shared" si="5"/>
        <v>2.4013531807859585</v>
      </c>
    </row>
    <row r="7" spans="1:15" ht="15.75" thickBot="1" x14ac:dyDescent="0.3">
      <c r="A7" s="24" t="s">
        <v>25</v>
      </c>
      <c r="B7" s="22" t="s">
        <v>26</v>
      </c>
      <c r="C7" s="23">
        <v>2</v>
      </c>
      <c r="D7" s="1">
        <v>4000</v>
      </c>
      <c r="E7" s="2">
        <f t="shared" ref="E7" si="6">D7*C7</f>
        <v>8000</v>
      </c>
      <c r="F7" s="1">
        <v>6750</v>
      </c>
      <c r="G7" s="2">
        <f t="shared" si="0"/>
        <v>13500</v>
      </c>
      <c r="H7" s="1">
        <v>7000</v>
      </c>
      <c r="I7" s="1">
        <f t="shared" si="1"/>
        <v>14000</v>
      </c>
      <c r="J7" s="1"/>
      <c r="K7" s="2"/>
      <c r="L7" s="8">
        <f t="shared" si="2"/>
        <v>5916.666666666667</v>
      </c>
      <c r="M7" s="9">
        <f t="shared" si="3"/>
        <v>3</v>
      </c>
      <c r="N7" s="8">
        <f t="shared" si="4"/>
        <v>1177.037240985461</v>
      </c>
      <c r="O7" s="8">
        <f t="shared" si="5"/>
        <v>19.893587171585256</v>
      </c>
    </row>
    <row r="8" spans="1:15" ht="26.25" thickBot="1" x14ac:dyDescent="0.3">
      <c r="A8" s="24" t="s">
        <v>27</v>
      </c>
      <c r="B8" s="22" t="s">
        <v>26</v>
      </c>
      <c r="C8" s="23">
        <v>10</v>
      </c>
      <c r="D8" s="1">
        <v>380</v>
      </c>
      <c r="E8" s="2">
        <f>D8*C8</f>
        <v>3800</v>
      </c>
      <c r="F8" s="1">
        <v>450</v>
      </c>
      <c r="G8" s="2">
        <f>F8*C8</f>
        <v>4500</v>
      </c>
      <c r="H8" s="1">
        <v>350</v>
      </c>
      <c r="I8" s="1">
        <f>H8*C8</f>
        <v>3500</v>
      </c>
      <c r="J8" s="1"/>
      <c r="K8" s="2">
        <f>J8*C8</f>
        <v>0</v>
      </c>
      <c r="L8" s="8">
        <f>AVERAGE(D8,F8,H8,J8)</f>
        <v>393.33333333333331</v>
      </c>
      <c r="M8" s="9">
        <f>COUNTA(D8,F8,H8,J8)</f>
        <v>3</v>
      </c>
      <c r="N8" s="8">
        <f>SQRT(IF(D8&gt;0,POWER(D8-L8,2),0)+IF(F8&gt;0,POWER(F8-L8,2),0)+IF(H8&gt;0,POWER(H8-L8,2),0)+IF(J8&gt;0,POWER(J8-L8,2),0))/(M8-1)</f>
        <v>36.285901761795401</v>
      </c>
      <c r="O8" s="8">
        <f>N8/L8*100</f>
        <v>9.225229261473407</v>
      </c>
    </row>
    <row r="9" spans="1:15" ht="26.25" thickBot="1" x14ac:dyDescent="0.3">
      <c r="A9" s="24" t="s">
        <v>28</v>
      </c>
      <c r="B9" s="22" t="s">
        <v>26</v>
      </c>
      <c r="C9" s="23">
        <v>10</v>
      </c>
      <c r="D9" s="1">
        <v>400</v>
      </c>
      <c r="E9" s="2">
        <f t="shared" ref="E9" si="7">D9*C9</f>
        <v>4000</v>
      </c>
      <c r="F9" s="1">
        <v>480</v>
      </c>
      <c r="G9" s="2">
        <f t="shared" ref="G9" si="8">F9*C9</f>
        <v>4800</v>
      </c>
      <c r="H9" s="1">
        <v>420</v>
      </c>
      <c r="I9" s="1">
        <f t="shared" ref="I9" si="9">H9*C9</f>
        <v>4200</v>
      </c>
      <c r="J9" s="1"/>
      <c r="K9" s="2">
        <f t="shared" ref="K9" si="10">J9*C9</f>
        <v>0</v>
      </c>
      <c r="L9" s="8">
        <f t="shared" ref="L9" si="11">AVERAGE(D9,F9,H9,J9)</f>
        <v>433.33333333333331</v>
      </c>
      <c r="M9" s="9">
        <f t="shared" ref="M9" si="12">COUNTA(D9,F9,H9,J9)</f>
        <v>3</v>
      </c>
      <c r="N9" s="8">
        <f t="shared" ref="N9" si="13">SQRT(IF(D9&gt;0,POWER(D9-L9,2),0)+IF(F9&gt;0,POWER(F9-L9,2),0)+IF(H9&gt;0,POWER(H9-L9,2),0)+IF(J9&gt;0,POWER(J9-L9,2),0))/(M9-1)</f>
        <v>29.439202887759492</v>
      </c>
      <c r="O9" s="8">
        <f t="shared" ref="O9" si="14">N9/L9*100</f>
        <v>6.7936622048675757</v>
      </c>
    </row>
    <row r="10" spans="1:15" x14ac:dyDescent="0.25">
      <c r="A10" s="10" t="s">
        <v>15</v>
      </c>
      <c r="B10" s="10"/>
      <c r="C10" s="10"/>
      <c r="D10" s="2"/>
      <c r="E10" s="2">
        <f>SUM(E5:E9)</f>
        <v>147800</v>
      </c>
      <c r="F10" s="2"/>
      <c r="G10" s="2">
        <f>SUM(G5:G9)</f>
        <v>164790</v>
      </c>
      <c r="H10" s="2"/>
      <c r="I10" s="2">
        <f>SUM(I5:I9)</f>
        <v>158200</v>
      </c>
      <c r="J10" s="2"/>
      <c r="K10" s="2">
        <f>J10*C10</f>
        <v>0</v>
      </c>
      <c r="L10" s="8"/>
      <c r="M10" s="11"/>
      <c r="N10" s="12"/>
      <c r="O10" s="12"/>
    </row>
    <row r="11" spans="1:15" x14ac:dyDescent="0.25">
      <c r="A11" s="33" t="s">
        <v>16</v>
      </c>
      <c r="B11" s="34"/>
      <c r="C11" s="34"/>
      <c r="D11" s="34"/>
      <c r="E11" s="34"/>
      <c r="F11" s="34"/>
      <c r="G11" s="34"/>
      <c r="H11" s="35">
        <f>E10</f>
        <v>147800</v>
      </c>
      <c r="I11" s="36"/>
      <c r="J11" s="36"/>
      <c r="K11" s="36"/>
      <c r="L11" s="36"/>
      <c r="M11" s="36"/>
      <c r="N11" s="36"/>
      <c r="O11" s="36"/>
    </row>
    <row r="12" spans="1:15" x14ac:dyDescent="0.25">
      <c r="A12" s="3"/>
      <c r="B12" s="3"/>
      <c r="C12" s="3"/>
      <c r="D12" s="3"/>
      <c r="E12" s="15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4" t="s">
        <v>17</v>
      </c>
      <c r="B13" s="3"/>
      <c r="C13" s="3"/>
      <c r="D13" s="3"/>
      <c r="E13" s="15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5" t="s">
        <v>18</v>
      </c>
      <c r="B14" s="25" t="s">
        <v>29</v>
      </c>
      <c r="C14" s="25"/>
      <c r="D14" s="25"/>
      <c r="E14" s="25"/>
      <c r="F14" s="3"/>
      <c r="G14" s="3"/>
      <c r="H14" s="6"/>
      <c r="I14" s="3"/>
      <c r="J14" s="3"/>
      <c r="K14" s="3"/>
      <c r="L14" s="3"/>
      <c r="M14" s="3"/>
      <c r="N14" s="3"/>
      <c r="O14" s="3"/>
    </row>
    <row r="15" spans="1:15" x14ac:dyDescent="0.25">
      <c r="A15" s="5" t="s">
        <v>19</v>
      </c>
      <c r="B15" s="25" t="s">
        <v>30</v>
      </c>
      <c r="C15" s="25"/>
      <c r="D15" s="25"/>
      <c r="E15" s="25"/>
      <c r="F15" s="3"/>
      <c r="G15" s="3"/>
      <c r="H15" s="6"/>
      <c r="I15" s="6"/>
      <c r="J15" s="3"/>
      <c r="K15" s="3"/>
      <c r="L15" s="3"/>
      <c r="M15" s="3"/>
      <c r="N15" s="3"/>
      <c r="O15" s="3"/>
    </row>
    <row r="16" spans="1:15" x14ac:dyDescent="0.25">
      <c r="A16" s="5" t="s">
        <v>20</v>
      </c>
      <c r="B16" s="25" t="s">
        <v>31</v>
      </c>
      <c r="C16" s="25"/>
      <c r="D16" s="25"/>
      <c r="E16" s="25"/>
      <c r="F16" s="3"/>
      <c r="G16" s="3"/>
      <c r="H16" s="6"/>
      <c r="I16" s="6"/>
      <c r="J16" s="3"/>
      <c r="K16" s="3"/>
      <c r="L16" s="3"/>
      <c r="M16" s="3"/>
      <c r="N16" s="3"/>
      <c r="O16" s="3"/>
    </row>
    <row r="17" spans="1:15" x14ac:dyDescent="0.25">
      <c r="A17" s="3"/>
      <c r="B17" s="13"/>
      <c r="C17" s="13"/>
      <c r="D17" s="13"/>
      <c r="E17" s="16"/>
      <c r="F17" s="3"/>
      <c r="G17" s="3"/>
      <c r="H17" s="6"/>
      <c r="I17" s="6"/>
      <c r="J17" s="3"/>
      <c r="K17" s="3"/>
      <c r="L17" s="3"/>
      <c r="M17" s="3"/>
      <c r="N17" s="3"/>
      <c r="O17" s="3"/>
    </row>
    <row r="18" spans="1:15" x14ac:dyDescent="0.25">
      <c r="A18" s="5" t="s">
        <v>21</v>
      </c>
      <c r="B18" s="14">
        <v>46139</v>
      </c>
      <c r="C18" s="3"/>
      <c r="D18" s="3"/>
      <c r="E18" s="15"/>
      <c r="F18" s="3"/>
      <c r="G18" s="3"/>
      <c r="H18" s="6"/>
      <c r="I18" s="6"/>
      <c r="J18" s="3"/>
      <c r="K18" s="3"/>
      <c r="L18" s="3"/>
      <c r="M18" s="3"/>
      <c r="N18" s="3"/>
      <c r="O18" s="3"/>
    </row>
  </sheetData>
  <mergeCells count="16">
    <mergeCell ref="B16:E16"/>
    <mergeCell ref="A1:O2"/>
    <mergeCell ref="A3:A4"/>
    <mergeCell ref="B3:C3"/>
    <mergeCell ref="E3:E4"/>
    <mergeCell ref="G3:G4"/>
    <mergeCell ref="I3:I4"/>
    <mergeCell ref="K3:K4"/>
    <mergeCell ref="L3:L4"/>
    <mergeCell ref="M3:M4"/>
    <mergeCell ref="N3:N4"/>
    <mergeCell ref="O3:O4"/>
    <mergeCell ref="A11:G11"/>
    <mergeCell ref="H11:O11"/>
    <mergeCell ref="B14:E14"/>
    <mergeCell ref="B15:E15"/>
  </mergeCells>
  <pageMargins left="0.70866141732283472" right="0.70866141732283472" top="0.35433070866141736" bottom="0.35433070866141736" header="0.31496062992125984" footer="0.31496062992125984"/>
  <pageSetup paperSize="9"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Манукян Мери Кареновка</dc:creator>
  <cp:lastModifiedBy>Варламова Оксана Генадьевна</cp:lastModifiedBy>
  <cp:lastPrinted>2026-03-04T23:21:37Z</cp:lastPrinted>
  <dcterms:created xsi:type="dcterms:W3CDTF">2025-12-02T05:16:20Z</dcterms:created>
  <dcterms:modified xsi:type="dcterms:W3CDTF">2026-04-23T02:49:32Z</dcterms:modified>
</cp:coreProperties>
</file>