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_FilterDatabase" localSheetId="1" hidden="1">Лист2!$A$1:$M$46</definedName>
    <definedName name="_xlnm._FilterDatabase" localSheetId="2" hidden="1">Лист3!$A$1:$M$22</definedName>
    <definedName name="_xlnm._FilterDatabase" localSheetId="3" hidden="1">Лист4!$A$1:$M$15</definedName>
    <definedName name="_xlnm._FilterDatabase" localSheetId="4" hidden="1">Лист5!$A$1:$M$37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" i="5" l="1"/>
  <c r="M2" i="5"/>
  <c r="M14" i="5"/>
  <c r="M11" i="5"/>
  <c r="M5" i="5"/>
  <c r="M15" i="5"/>
  <c r="M29" i="5"/>
  <c r="M6" i="5"/>
  <c r="M16" i="5"/>
  <c r="M17" i="5"/>
  <c r="M18" i="5"/>
  <c r="M19" i="5"/>
  <c r="M20" i="5"/>
  <c r="M21" i="5"/>
  <c r="M7" i="5"/>
  <c r="M12" i="5"/>
  <c r="M13" i="5"/>
  <c r="M22" i="5"/>
  <c r="M23" i="5"/>
  <c r="M24" i="5"/>
  <c r="M8" i="5"/>
  <c r="M9" i="5"/>
  <c r="M10" i="5"/>
  <c r="M25" i="5"/>
  <c r="M30" i="5"/>
  <c r="M26" i="5"/>
  <c r="M27" i="5"/>
  <c r="M28" i="5"/>
  <c r="M31" i="5"/>
  <c r="M32" i="5"/>
  <c r="M33" i="5"/>
  <c r="M34" i="5"/>
  <c r="M35" i="5"/>
  <c r="M36" i="5"/>
  <c r="M37" i="5"/>
  <c r="M3" i="5"/>
  <c r="M2" i="4"/>
  <c r="M11" i="4"/>
  <c r="M12" i="4"/>
  <c r="M3" i="4"/>
  <c r="M13" i="4"/>
  <c r="M14" i="4"/>
  <c r="M15" i="4"/>
  <c r="M4" i="4"/>
  <c r="M7" i="4"/>
  <c r="M5" i="4"/>
  <c r="M6" i="4"/>
  <c r="M8" i="4"/>
  <c r="M9" i="4"/>
  <c r="M10" i="4"/>
  <c r="M12" i="3"/>
  <c r="M7" i="3"/>
  <c r="M6" i="3"/>
  <c r="M9" i="3"/>
  <c r="M8" i="3"/>
  <c r="M18" i="3"/>
  <c r="M17" i="3"/>
  <c r="M14" i="3"/>
  <c r="M13" i="3"/>
  <c r="M11" i="3"/>
  <c r="M10" i="3"/>
  <c r="M20" i="3"/>
  <c r="M19" i="3"/>
  <c r="M16" i="3"/>
  <c r="M22" i="3"/>
  <c r="M4" i="3"/>
  <c r="M21" i="3"/>
  <c r="M15" i="3"/>
  <c r="M3" i="3"/>
  <c r="M2" i="3"/>
  <c r="M5" i="3"/>
  <c r="M3" i="2"/>
  <c r="M16" i="2"/>
  <c r="M2" i="2"/>
  <c r="M4" i="2"/>
  <c r="M20" i="2"/>
  <c r="M19" i="2"/>
  <c r="M13" i="2"/>
  <c r="M12" i="2"/>
  <c r="M43" i="2"/>
  <c r="M42" i="2"/>
  <c r="M31" i="2"/>
  <c r="M30" i="2"/>
  <c r="M47" i="2"/>
  <c r="M52" i="2"/>
  <c r="M51" i="2"/>
  <c r="M50" i="2"/>
  <c r="M38" i="2"/>
  <c r="M37" i="2"/>
  <c r="M46" i="2"/>
  <c r="M49" i="2"/>
  <c r="M29" i="2"/>
  <c r="M28" i="2"/>
  <c r="M24" i="2"/>
  <c r="M48" i="2"/>
  <c r="M23" i="2"/>
  <c r="M33" i="2"/>
  <c r="M41" i="2"/>
  <c r="M40" i="2"/>
  <c r="M39" i="2"/>
  <c r="M26" i="2"/>
  <c r="M25" i="2"/>
  <c r="M22" i="2"/>
  <c r="M21" i="2"/>
  <c r="M32" i="2"/>
  <c r="M27" i="2"/>
  <c r="M8" i="2"/>
  <c r="M7" i="2"/>
  <c r="M36" i="2"/>
  <c r="M35" i="2"/>
  <c r="M34" i="2"/>
  <c r="M6" i="2"/>
  <c r="M5" i="2"/>
  <c r="M9" i="2"/>
  <c r="M17" i="2"/>
  <c r="M15" i="2"/>
  <c r="M14" i="2"/>
  <c r="M45" i="2"/>
  <c r="M44" i="2"/>
  <c r="M11" i="2"/>
  <c r="M10" i="2"/>
  <c r="M18" i="2"/>
  <c r="K36" i="1" l="1"/>
  <c r="K38" i="1"/>
  <c r="K29" i="1"/>
  <c r="K31" i="1"/>
  <c r="K22" i="1"/>
  <c r="K24" i="1"/>
  <c r="K15" i="1"/>
  <c r="K17" i="1"/>
  <c r="K8" i="1"/>
  <c r="K10" i="1"/>
  <c r="T40" i="1" l="1"/>
  <c r="L40" i="1"/>
  <c r="Q35" i="1"/>
  <c r="R35" i="1" s="1"/>
  <c r="K35" i="1"/>
  <c r="K40" i="1" s="1"/>
  <c r="R40" i="1" l="1"/>
  <c r="S40" i="1" s="1"/>
  <c r="U40" i="1" s="1"/>
  <c r="X40" i="1" s="1"/>
  <c r="Y40" i="1" s="1"/>
  <c r="T33" i="1"/>
  <c r="L33" i="1"/>
  <c r="Q28" i="1"/>
  <c r="R28" i="1" s="1"/>
  <c r="K28" i="1"/>
  <c r="K33" i="1" l="1"/>
  <c r="R33" i="1"/>
  <c r="S33" i="1" l="1"/>
  <c r="U33" i="1" s="1"/>
  <c r="X33" i="1" s="1"/>
  <c r="Y33" i="1" s="1"/>
  <c r="T26" i="1"/>
  <c r="L26" i="1"/>
  <c r="Q21" i="1"/>
  <c r="R21" i="1" s="1"/>
  <c r="K21" i="1"/>
  <c r="T19" i="1"/>
  <c r="L19" i="1"/>
  <c r="Q14" i="1"/>
  <c r="R14" i="1" s="1"/>
  <c r="K14" i="1"/>
  <c r="K19" i="1" l="1"/>
  <c r="K26" i="1"/>
  <c r="R26" i="1"/>
  <c r="R19" i="1"/>
  <c r="S19" i="1" l="1"/>
  <c r="U19" i="1" s="1"/>
  <c r="X19" i="1" s="1"/>
  <c r="Y19" i="1" s="1"/>
  <c r="S26" i="1"/>
  <c r="U26" i="1" s="1"/>
  <c r="X26" i="1" s="1"/>
  <c r="Y26" i="1" s="1"/>
  <c r="T12" i="1"/>
  <c r="L12" i="1"/>
  <c r="Q7" i="1"/>
  <c r="R7" i="1" s="1"/>
  <c r="K7" i="1"/>
  <c r="R12" i="1" l="1"/>
  <c r="K12" i="1"/>
  <c r="S12" i="1" l="1"/>
  <c r="U12" i="1" s="1"/>
  <c r="X12" i="1" s="1"/>
  <c r="Y12" i="1" s="1"/>
  <c r="Y4" i="1" s="1"/>
</calcChain>
</file>

<file path=xl/sharedStrings.xml><?xml version="1.0" encoding="utf-8"?>
<sst xmlns="http://schemas.openxmlformats.org/spreadsheetml/2006/main" count="1146" uniqueCount="410">
  <si>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</si>
  <si>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</si>
  <si>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</si>
  <si>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</si>
  <si>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</si>
  <si>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</si>
  <si>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</si>
  <si>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</si>
  <si>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</si>
  <si>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</si>
  <si>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</si>
  <si>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</si>
  <si>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</si>
  <si>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</si>
  <si>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</si>
  <si>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</si>
  <si>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</si>
  <si>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</si>
  <si>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</si>
  <si>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</si>
  <si>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</si>
  <si>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</si>
  <si>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</si>
  <si>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</si>
  <si>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</si>
  <si>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</si>
  <si>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</si>
  <si>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мл</t>
  </si>
  <si>
    <t>21.10.51.126</t>
  </si>
  <si>
    <t>шт</t>
  </si>
  <si>
    <t>81,43/10/2</t>
  </si>
  <si>
    <t>21.20.10.158</t>
  </si>
  <si>
    <t>22,22/25</t>
  </si>
  <si>
    <t>21.20.10.157</t>
  </si>
  <si>
    <t>г</t>
  </si>
  <si>
    <t>56,41/10</t>
  </si>
  <si>
    <t>21.20.10.181</t>
  </si>
  <si>
    <t>666,03/30</t>
  </si>
  <si>
    <t>21.20.10.233</t>
  </si>
  <si>
    <t>110,00/50</t>
  </si>
  <si>
    <t xml:space="preserve">Средневзвешенная цена </t>
  </si>
  <si>
    <t>АСКОРБИНОВАЯ КИСЛОТА</t>
  </si>
  <si>
    <t>Раствор для внутривенного и внутримышечного введения, 50 мг/мл</t>
  </si>
  <si>
    <t>№ 2561500801026000039</t>
  </si>
  <si>
    <t>https://zakupki.gov.ru/epz/contract/contractCard/payment-info-and-target-of-order.html?reestrNumber=2561500801026000039&amp;contractInfoId=109609446</t>
  </si>
  <si>
    <t>№ 2321300141326000025</t>
  </si>
  <si>
    <t>https://zakupki.gov.ru/epz/contract/contractCard/payment-info-and-target-of-order.html?reestrNumber=2321300141326000025&amp;contractInfoId=109564016</t>
  </si>
  <si>
    <t>БРИЛЛИАНТОВЫЙ ЗЕЛЕНЫЙ</t>
  </si>
  <si>
    <t>Раствор для наружного применения (ГРЛС: Раствор для наружного применения [спиртовой]), 10 мг/мл (ГРЛС: 1 %, НЕ УКАЗАНО)</t>
  </si>
  <si>
    <t>№ 1770500425426000137</t>
  </si>
  <si>
    <t>https://zakupki.gov.ru/epz/contract/contractCard/payment-info-and-target-of-order.html?reestrNumber=1770500425426000137&amp;contractInfoId=110109762</t>
  </si>
  <si>
    <t>№ 1344701500226000138</t>
  </si>
  <si>
    <t>https://zakupki.gov.ru/epz/contract/contractCard/payment-info-and-target-of-order.html?reestrNumber=1344701500226000138&amp;contractInfoId=110052883</t>
  </si>
  <si>
    <t>ГИДРОКОРТИЗОН</t>
  </si>
  <si>
    <t>Мазь для наружного применения (ГРЛС: Мазь), 10 мг/г (ГРЛС: 1 %)</t>
  </si>
  <si>
    <t>№ 2590502329026000091</t>
  </si>
  <si>
    <t>https://zakupki.gov.ru/epz/contract/contractCard/payment-info-and-target-of-order.html?reestrNumber=2590502329026000091&amp;contractInfoId=110199749</t>
  </si>
  <si>
    <t>№ 2544810039926000120</t>
  </si>
  <si>
    <t>https://zakupki.gov.ru/epz/contract/contractCard/payment-info-and-target-of-order.html?reestrNumber=2544810039926000120&amp;contractInfoId=109417223</t>
  </si>
  <si>
    <t>ДЕСМОПРЕССИН</t>
  </si>
  <si>
    <t>КАРБАМАЗЕПИН</t>
  </si>
  <si>
    <t>№ 2631819736726002091</t>
  </si>
  <si>
    <t>https://zakupki.gov.ru/epz/contract/contractCard/payment-info-and-target-of-order.html?reestrNumber=2631819736726002091&amp;contractInfoId=109860698</t>
  </si>
  <si>
    <t>Таблетки, 0.1 мг (ГРЛС: 100 мкг)</t>
  </si>
  <si>
    <t>Таблетки, 200 мг</t>
  </si>
  <si>
    <t>№ 2366401449326000045</t>
  </si>
  <si>
    <t>https://zakupki.gov.ru/epz/contract/contractCard/payment-info-and-target-of-order.html?reestrNumber=2366401449326000045&amp;contractInfoId=109805149</t>
  </si>
  <si>
    <t>№ 2450102626126000098</t>
  </si>
  <si>
    <t>https://zakupki.gov.ru/epz/contract/contractCard/payment-info-and-target-of-order.html?reestrNumber=2450102626126000098&amp;contractInfoId=109772650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</si>
  <si>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</si>
  <si>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</si>
  <si>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</si>
  <si>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</si>
  <si>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</si>
  <si>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</si>
  <si>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</si>
  <si>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</si>
  <si>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</si>
  <si>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</si>
  <si>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</si>
  <si>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</si>
  <si>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Аскорбиновая кислота</t>
  </si>
  <si>
    <t>раствор для внутривенного и внутримышечного введения, 50 мг/мл, 1 мл - ампулы (10)  / в комплекте с ножом ампульным, если необходим для ампул данного типа / - пачка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</si>
  <si>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</si>
  <si>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A11GA01</t>
  </si>
  <si>
    <t>П N015991/01</t>
  </si>
  <si>
    <t>17.12.2020 
 (589/20-20-ОПР)</t>
  </si>
  <si>
    <t>4810201008493</t>
  </si>
  <si>
    <t>раствор для внутривенного и внутримышечного введения, 50 мг/мл, 2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</si>
  <si>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Вл.ООО "Атолл", Россия; Вып.к.Перв.Уп.Втор.Уп.Пр.OOO "Озон", Россия; </t>
  </si>
  <si>
    <t>ЛП-002092</t>
  </si>
  <si>
    <t>17.12.2020 
 (602/20-20-ОПР)</t>
  </si>
  <si>
    <t>4607027767532</t>
  </si>
  <si>
    <t>раствор для внутривенного и внутримышечного введения, 50 мг/мл, 1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</si>
  <si>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>4607027767525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</si>
  <si>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</si>
  <si>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4680020185176</t>
  </si>
  <si>
    <t>раствор для внутривенного и внутримышечного введения, 50 мг/мл, 2 мл - ампулы (10)  / с ножом ампульным или скарификатором при необходимости / - коробки картонные</t>
  </si>
  <si>
    <t xml:space="preserve">Вл.Вып.к.Перв.Уп.Втор.Уп.Пр.ОАО "Новосибхимфарм", Россия; </t>
  </si>
  <si>
    <t>Р N002218/01</t>
  </si>
  <si>
    <t>18.12.2020 
 (610/20-20-ОПР)</t>
  </si>
  <si>
    <t>4602212007356</t>
  </si>
  <si>
    <t>Аскорбиновая кислота-СОЛОфарм</t>
  </si>
  <si>
    <t>раствор для внутривенного и внутримышечного введения, 50 мг/мл, 2 мл - ампула (10)  / в комплекте со скарификатором ампульным / - пачка  картонная</t>
  </si>
  <si>
    <t xml:space="preserve">Вл.Вып.к.Перв.Уп.Втор.Уп.Пр.ООО "Гротекс", Россия; </t>
  </si>
  <si>
    <t>ЛП-004544</t>
  </si>
  <si>
    <t>18.12.2020 
 (617/20-20-ОПР)</t>
  </si>
  <si>
    <t>4680013249632</t>
  </si>
  <si>
    <t>раствор для внутривенного и внутримышечного введения, 50 мг/мл, 2 мл - ампула (10)  - пачка картонная</t>
  </si>
  <si>
    <t>4680013248857</t>
  </si>
  <si>
    <t>раствор для внутривенного и внутримышечного введения, 50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</si>
  <si>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</si>
  <si>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26.08.2022 
943/20-22</t>
  </si>
  <si>
    <t>4602212012282</t>
  </si>
  <si>
    <t>раствор для внутривенного и внутримышечного введения, 50 мг/мл, 10 мл - ампулы (10)  - коробки картонные</t>
  </si>
  <si>
    <t>04.05.2023 
611/20-23</t>
  </si>
  <si>
    <t>4602212012503</t>
  </si>
  <si>
    <t>раствор для внутривенного и внутримышечного введения, 50 мг/мл, 2 мл - ампулы (10)  - пачка картонная</t>
  </si>
  <si>
    <t>18.08.2023 
1169/20-23</t>
  </si>
  <si>
    <t>4810201015941</t>
  </si>
  <si>
    <t>раствор для внутривенного и внутримышечного введения, 50 мг/мл, 2 мл - ампулы (10)  - коробка картонная</t>
  </si>
  <si>
    <t>4810201001494</t>
  </si>
  <si>
    <t>4810201008509</t>
  </si>
  <si>
    <t>раствор для внутривенного и внутримышечного введения, 50 мг/мл, 2 мл - ампулы (10)  / в комплекте с ножом ампульным или скарификатором, если необходим для ампул данного типа /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</si>
  <si>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</si>
  <si>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ЛП-000026</t>
  </si>
  <si>
    <t>20.09.2023 
1418/20-23/ОС-подтв</t>
  </si>
  <si>
    <t>4605894001063</t>
  </si>
  <si>
    <t>4605894002244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</si>
  <si>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</si>
  <si>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ЛСР-001493/09</t>
  </si>
  <si>
    <t>4602509009605</t>
  </si>
  <si>
    <t>15.02.2024 
98/20-24</t>
  </si>
  <si>
    <t>раствор для внутривенного и внутримышечного введения, 50 мг/мл, 2 мл - ампулы (10)  - пачки картонные</t>
  </si>
  <si>
    <t xml:space="preserve">Вл.Вып.к.Перв.Уп.Втор.Уп.Пр.ПАО "Биосинтез", Россия (5834001025); </t>
  </si>
  <si>
    <t>ЛС-001815</t>
  </si>
  <si>
    <t>12.04.2024 
446/20-24</t>
  </si>
  <si>
    <t>4602884014034</t>
  </si>
  <si>
    <t>раствор для внутривенного и внутримышечного введения, 50 мг/мл, 1 мл - ампулы (10)  - коробки картонные</t>
  </si>
  <si>
    <t xml:space="preserve">Вл.Вып.к.Перв.Уп.Втор.Уп.Пр.Дальхимфарм ОАО, Россия (2702010564); </t>
  </si>
  <si>
    <t>ЛП-№(000439)-(РГ-RU)</t>
  </si>
  <si>
    <t>27.04.2024 
606/20-24</t>
  </si>
  <si>
    <t>4602824000332</t>
  </si>
  <si>
    <t>раствор для внутривенного и внутримышечного введения, 50 мг/мл, 1 мл - ампулы (10)  - пачки картонные</t>
  </si>
  <si>
    <t>4602824020262</t>
  </si>
  <si>
    <t>4602824020279</t>
  </si>
  <si>
    <t>раствор для внутривенного и внутримышечного введения, 50 мг/мл, 2 мл - ампулы (10)  - коробки картонные</t>
  </si>
  <si>
    <t>4602824014995</t>
  </si>
  <si>
    <t>14.04.2025 
482/20-25</t>
  </si>
  <si>
    <t>25.04.2025 
562/20-25</t>
  </si>
  <si>
    <t>28.04.2025 
576/20-25</t>
  </si>
  <si>
    <t>ЛП-№(009240)-(РГ-RU)</t>
  </si>
  <si>
    <t>22.05.2025 
25-7-4325571-изм</t>
  </si>
  <si>
    <t>раствор для внутривенного и внутримышечного введения, 50 мг/мл, 2 мл - стеклянная ампула (5)  - пачка картонная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</si>
  <si>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</si>
  <si>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ЛСР-005603/09</t>
  </si>
  <si>
    <t>27.05.2025 
735/20-25</t>
  </si>
  <si>
    <t>4605453001350</t>
  </si>
  <si>
    <t>раствор для внутривенного и внутримышечного введения, 50 мг/мл, 2 мл - стеклянная ампула (10)  - пачка картонная</t>
  </si>
  <si>
    <t>4605453001374</t>
  </si>
  <si>
    <t>раствор для внутривенного и внутримышечного введения, 50 мг/мл, 2 мл - стеклянная ампула (20)  - пачка картонная</t>
  </si>
  <si>
    <t>4605453001367</t>
  </si>
  <si>
    <t>18.08.2025 
1294/1/20-25/ОС</t>
  </si>
  <si>
    <t>09.09.2025 
1402/20-25/ОС</t>
  </si>
  <si>
    <t>ЛП-№(011439)-(РГ-RU)</t>
  </si>
  <si>
    <t>25.09.2025 
25-7-4338471-ОС-изм</t>
  </si>
  <si>
    <t>ЛП-№(010277)-(РГ-RU)</t>
  </si>
  <si>
    <t>29.10.2025 
25-7-4341823-ОС-изм</t>
  </si>
  <si>
    <t>раствор для внутривенного и внутримышечного введения, 50 мг/мл, 2 мл - ампула (10)  - пачки картонные</t>
  </si>
  <si>
    <t>08.04.2026 
543/25-26</t>
  </si>
  <si>
    <t>Цена</t>
  </si>
  <si>
    <t>раствор для внутривенного и внутримышечного введения, 50мг/мл, 1 мл - ампулы (10)  / в комплекте с ножом для вскрытия ампул, если необходим для ампул данного типа / - коробки картонные</t>
  </si>
  <si>
    <t xml:space="preserve">Вл.Борисовский завод медицинских препаратов ОАО, Республика Беларусь; Вып.к.Перв.Уп.Втор.Уп.Пр.Открытое акционерное общество «Борисовский завод медицинских препаратов» (ОАО «Борисовский завод медицинских препаратов»), Республика Беларусь; </t>
  </si>
  <si>
    <t>4810201000121</t>
  </si>
  <si>
    <t>раствор для внутривенного и внутримышечного введения, 50мг/мл, 1 мл - ампулы (10)  / в комплекте с ножом ампульным, если необходим для ампул данного типа / - пачка картонная</t>
  </si>
  <si>
    <t>4810201016658</t>
  </si>
  <si>
    <t>раствор для внутривенного и внутримышечного введения, 50мг/мл, 2 мл - ампулы (со скарификатором) (5)  - упаковки контурные пластиковые (2)-пачки картонные</t>
  </si>
  <si>
    <t xml:space="preserve">Вл.Открытое акционерное общество "Московское производственное химико-фармацевтическое объединение им. Н.А.Семашко", Россия; Вып.к.Перв.Уп.Втор.Уп.Пр.ОАО "Мосхимфармпрепараты" им.Н.А.Семашко", Россия; </t>
  </si>
  <si>
    <t>Р N003312/01</t>
  </si>
  <si>
    <t>18.12.2020 
 (611/20-20-ОПР)</t>
  </si>
  <si>
    <t>4600828004295</t>
  </si>
  <si>
    <t>раствор для внутривенного и внутримышечного введения, 50мг/мл, 2 мл - ампулы (с ножом ампульным или скарификатором ампульным) (10)  - пачки картонные</t>
  </si>
  <si>
    <t>4600828003922</t>
  </si>
  <si>
    <t>раствор для внутривенного и внутримышечного введения, 50мг/мл, 1 мл - ампулы (с ножом ампульным или скарификатором ампульным) (10)  - пачки картонные</t>
  </si>
  <si>
    <t>4600828000211</t>
  </si>
  <si>
    <t>раствор для внутривенного и внутримышечного введения, 50мг/мл, 1 мл - ампулы (с ножом или скарификатором ампульным) (10)  - пачки картонные</t>
  </si>
  <si>
    <t xml:space="preserve">Вл.Львовдиалек ДП Укрмедпром ГАК, Украина; Вып.к.Перв.Уп.Втор.Уп.Пр.Дочернее предприятие "Львовдиалек" ГАК "Укрмедпром", Украина; </t>
  </si>
  <si>
    <t>П N010979/01</t>
  </si>
  <si>
    <t>4820011030058</t>
  </si>
  <si>
    <t>Гидрокортизон</t>
  </si>
  <si>
    <t>мазь для наружного применения, 1%, 15 г - тубы (1)  - пачки картонные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</si>
  <si>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</si>
  <si>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D07AA02</t>
  </si>
  <si>
    <t>Р N001666/01</t>
  </si>
  <si>
    <t>17.12.2020 
 (578/20-20-ОПР)</t>
  </si>
  <si>
    <t>4602565024215</t>
  </si>
  <si>
    <t>мазь для наружного применения, 1%, 10 г - тубы алюминиевые (1)  - пачки картонные</t>
  </si>
  <si>
    <t xml:space="preserve">Вл.Открытое акционерное общество «Химико-фармацевтический комбинат «АКРИХИН» (ОАО «АКРИХИН»), Россия; Вып.к.Перв.Уп.Втор.Уп.Пр.Открытое акционерное общество «Химико-фармацевтический комбинат «АКРИХИН» (ОАО «АКРИХИН»), Россия; </t>
  </si>
  <si>
    <t>Р N002926/01</t>
  </si>
  <si>
    <t>17.12.2020 
 (579/20-20-ОПР)</t>
  </si>
  <si>
    <t>4601969000221</t>
  </si>
  <si>
    <t>мазь для наружного применения, 1%, 10 г - тубы (1)  - пачки картонные</t>
  </si>
  <si>
    <t>ЛП-004540</t>
  </si>
  <si>
    <t>21.12.2020 
 (678/20-20-ОПР)</t>
  </si>
  <si>
    <t>4680020181123</t>
  </si>
  <si>
    <t>Гидрокортизон-АКОС</t>
  </si>
  <si>
    <t>14.07.2023 
988/20-23/ОС-подтв</t>
  </si>
  <si>
    <t>4602565031473</t>
  </si>
  <si>
    <t>мазь для наружного применения, 1%, 10 г - туба (1)  - пачка картонная</t>
  </si>
  <si>
    <t>ЛС-001724</t>
  </si>
  <si>
    <t>4602509001166</t>
  </si>
  <si>
    <t>Р N002694/01</t>
  </si>
  <si>
    <t>4602884002789</t>
  </si>
  <si>
    <t>мазь для наружного применения, 1%, 20 г - тубы (1) 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</si>
  <si>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</si>
  <si>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ЛП-006577</t>
  </si>
  <si>
    <t>09.08.2023 
1110/20-23</t>
  </si>
  <si>
    <t>4603905016563</t>
  </si>
  <si>
    <t>ЛП-№(002424)-(РГ-RU)</t>
  </si>
  <si>
    <t>29.08.2023 
25-7-4260768-изм</t>
  </si>
  <si>
    <t>4660153656705</t>
  </si>
  <si>
    <t>мазь для наружного применения, 1%, 15 г - туба (1)  - пачка картонная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</si>
  <si>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</si>
  <si>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ЛП-№(001111)-(РГ-RU)</t>
  </si>
  <si>
    <t>10.10.2023 
25-7-4265229-ОС-изм</t>
  </si>
  <si>
    <t>4602565034801</t>
  </si>
  <si>
    <t>ЛП-№(003629)-(РГ-RU)</t>
  </si>
  <si>
    <t>12.02.2024 
25-7-4278734-изм</t>
  </si>
  <si>
    <t>4603905020669</t>
  </si>
  <si>
    <t>ЛП-№(008570)-(РГ-RU)</t>
  </si>
  <si>
    <t>15.04.2025 
25-7-4319699-ОС-изм</t>
  </si>
  <si>
    <t>07.07.2025 
1020/20-25</t>
  </si>
  <si>
    <t>4603905016402</t>
  </si>
  <si>
    <t>4603905020652</t>
  </si>
  <si>
    <t>мазь для наружного применения, 1%, 25 г - тубы (1)  - пачки картонные</t>
  </si>
  <si>
    <t>26.08.2025 
1328/20-25</t>
  </si>
  <si>
    <t>4603905020676</t>
  </si>
  <si>
    <t>мазь для наружного применения, 1%, 30 г - тубы (1)  - пачки картонные</t>
  </si>
  <si>
    <t>4603905020683</t>
  </si>
  <si>
    <t>ЛП-№(012469)-(РГ-RU)</t>
  </si>
  <si>
    <t>04.02.2026 
25-7-4353387-ОС-изм</t>
  </si>
  <si>
    <t>мазь для наружного применения, 1%, 10 г - тубы (1)  /  / - пачки картонные</t>
  </si>
  <si>
    <t xml:space="preserve">Вл.Вып.к.Перв.Уп.Втор.Уп.Пр.Акционерное общество "Нижегородский химико-фармацевтический завод" (АО "Нижфарм"), Россия (5260900010); </t>
  </si>
  <si>
    <t>Р N001130/01</t>
  </si>
  <si>
    <t>05.03.2026 
290/25-26</t>
  </si>
  <si>
    <t>46002785</t>
  </si>
  <si>
    <t>мазь для наружного применения, 1%, 15 г - тубы (1)  /  / - пачки картонные</t>
  </si>
  <si>
    <t>18.05.2026 
783/25-26</t>
  </si>
  <si>
    <t>ЛП-№(014142)-(РГ-RU)</t>
  </si>
  <si>
    <t>04.06.2026 
25-7-4364358-изм</t>
  </si>
  <si>
    <t>4601026001048</t>
  </si>
  <si>
    <t>Десмопрессин</t>
  </si>
  <si>
    <t>Минирин</t>
  </si>
  <si>
    <t>таблетки, 0.1 мг, 30 шт. - флаконы пластиковые (1)  - пачки картонные</t>
  </si>
  <si>
    <t xml:space="preserve">Вл.Перв.Уп.Пр.Ферринг Интернешнл Сентер СА, Швейцария (СHE-108.747.971 MWST); Вып.к.Втор.Уп.Общество с ограниченной ответственностью "Изварино Фарма" (ООО "Изварино Фарма"), Россия (5003022562); </t>
  </si>
  <si>
    <t>H01BA02</t>
  </si>
  <si>
    <t>П N012314/01</t>
  </si>
  <si>
    <t>27.10.2020 
 423/20-20-ОПР</t>
  </si>
  <si>
    <t>4603583000762</t>
  </si>
  <si>
    <t>таблетки, 0.1 мг, 30 шт. - пачки  картонные (1)  - пачки картонные</t>
  </si>
  <si>
    <t xml:space="preserve">Вл.Общество с ограниченной ответственностью "Атолл", Россия; Вып.к.Перв.Уп.Втор.Уп.Пр.ООО "Озон", Россия; </t>
  </si>
  <si>
    <t>ЛП-002764</t>
  </si>
  <si>
    <t>4607027763718</t>
  </si>
  <si>
    <t>таблетки, 0.1 мг, 30 шт. - флаконы (1)  - пачка картонная</t>
  </si>
  <si>
    <t xml:space="preserve">Вл.Вып.к.Перв.Уп.Втор.Уп.Пр.Ферринг Интернешнл Сентер СА, Швейцария (СHE-108.747.971 MWST); </t>
  </si>
  <si>
    <t>03.04.2023 
25-7-4242238-ОПР-изм</t>
  </si>
  <si>
    <t>7640180266488</t>
  </si>
  <si>
    <t>таблетки, 0.1 мг, 30 шт. - флаконы (1)  - пачки картонные</t>
  </si>
  <si>
    <t xml:space="preserve">Вл.Вып.к.Перв.Уп.Втор.Уп.Пр.Открытое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</si>
  <si>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ЛП-001402</t>
  </si>
  <si>
    <t>01.09.2023 
1246/20-23</t>
  </si>
  <si>
    <t>4601808014709</t>
  </si>
  <si>
    <t>таблетки, 0.1 мг, 30 шт. - упаковки ячейковые контурные (1)  - пачки картонные</t>
  </si>
  <si>
    <t>ЛП-№(003615)-(РГ-RU)</t>
  </si>
  <si>
    <t>28.02.2024 
25-7-4278842-ОПР-изм</t>
  </si>
  <si>
    <t>4680020188658</t>
  </si>
  <si>
    <t>Минирин®</t>
  </si>
  <si>
    <t>ЛП-№(004366)-(РГ-RU)</t>
  </si>
  <si>
    <t>27.03.2024 
25-7-4281162-ОПР-изм</t>
  </si>
  <si>
    <t>таблетки, 0.1 мг, 30 шт. - флакон (1)  - пачка картонная</t>
  </si>
  <si>
    <t>29.05.2024 
25-7-4287623-ОПР-изм</t>
  </si>
  <si>
    <t>4603583000946</t>
  </si>
  <si>
    <t>ЛП-№(005180)-(РГ-RU)</t>
  </si>
  <si>
    <t>08.07.2024 
25-7-4290880-изм</t>
  </si>
  <si>
    <t>Ноурем®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</si>
  <si>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</si>
  <si>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ЛП-№(008745)-(РГ-RU)</t>
  </si>
  <si>
    <t>23.04.2025 
25-7-4320614-ОПР-изм</t>
  </si>
  <si>
    <t>4606486023456</t>
  </si>
  <si>
    <t>таблетки, 0.1 мг, 30 шт. - упаковки ячейковые контурные (2)  - пачки картонные</t>
  </si>
  <si>
    <t>4606486023463</t>
  </si>
  <si>
    <t>таблетки, 0.1 мг, 10 шт. - упаковки ячейковые контурные (3)  - пачки картонные</t>
  </si>
  <si>
    <t>4606486023432</t>
  </si>
  <si>
    <t>таблетки, 0.1 мг, 30 шт. - упаковки ячейковые контурные (3)  - пачки картонные</t>
  </si>
  <si>
    <t>4606486023470</t>
  </si>
  <si>
    <t>таблетки, 0.1 мг, 30 шт. - упаковки ячейковые контурные (4)  - пачки картонные</t>
  </si>
  <si>
    <t>4606486023487</t>
  </si>
  <si>
    <t>таблетки, 0.1 мг, 10 шт. - упаковки ячейковые контурные (6)  - пачки картонные</t>
  </si>
  <si>
    <t>4606486023449</t>
  </si>
  <si>
    <t>Карбамазепин</t>
  </si>
  <si>
    <t>Карбамазепин-Ферейн</t>
  </si>
  <si>
    <t>таблетки, 200 мг, 10 шт. - упаковки ячейковые контурные (5)  - пачки картонные</t>
  </si>
  <si>
    <t xml:space="preserve">Вл.Брынцалов-А ЗАО, Россия; Вып.к.Перв.Уп.Втор.Уп.Пр.Закрытое Акционерное Общество "Брынцалов А", Россия; </t>
  </si>
  <si>
    <t>Р N002704/01</t>
  </si>
  <si>
    <t>15.12.2020 
 (564/20-20-ОПР)</t>
  </si>
  <si>
    <t>4603779011039</t>
  </si>
  <si>
    <t>таблетки, 200 мг, 50 шт. - банки полимерные (1)  - пачки картонные</t>
  </si>
  <si>
    <t>4603779011022</t>
  </si>
  <si>
    <t xml:space="preserve">Вл.Скан Биотек Лимитед, Индия (AAJCS2872G); Вып.к.Перв.Уп.Втор.Уп.Пр.Общество с ограниченной ответственностью "РОЗЛЕКС ФАРМ" (ООО "РОЗЛЕКС ФАРМ"), Россия (6911021581); </t>
  </si>
  <si>
    <t>N03AF01</t>
  </si>
  <si>
    <t>Р N002370/01</t>
  </si>
  <si>
    <t>4640018640469</t>
  </si>
  <si>
    <t xml:space="preserve">Вл.Акционерное общество "Новосибхимфарм" (АО "Новосибхимфарм"), Россия (5405101302); Вып.к.Перв.Уп.Втор.Уп.Пр.Акционерное общество "Валента Фармацевтика" (АО "Валента Фарм"), Россия (5050008117); </t>
  </si>
  <si>
    <t>Р N001329/01</t>
  </si>
  <si>
    <t>27.07.2021 
 (20-4-4180656-ОПР-изм)</t>
  </si>
  <si>
    <t>4602193002951</t>
  </si>
  <si>
    <t>КАРБАМАЗЕПИН АВЕКСИМА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</si>
  <si>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</si>
  <si>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ЛП-007132</t>
  </si>
  <si>
    <t>27.06.2022 
646/20-22</t>
  </si>
  <si>
    <t>4603276011693</t>
  </si>
  <si>
    <t>Зептол</t>
  </si>
  <si>
    <t>таблетки, 200 мг, 10 шт. - стрипы (10)  - пачки картонные</t>
  </si>
  <si>
    <t xml:space="preserve">Вл.Сан Фармасьютикал Индастриз Лтд, Индия (AADCS3124K); Вып.к.Перв.Уп.Втор.Уп.Пр.Сан Фармасьютикал Индастриз Лтд, Индия (AADCS3124K); </t>
  </si>
  <si>
    <t>П N011348/01</t>
  </si>
  <si>
    <t>14.07.2022 
25-7-4218242-ОПР-изм</t>
  </si>
  <si>
    <t>8901127001876</t>
  </si>
  <si>
    <t>таблетки, 200 мг, 50 шт. - банка (1)  /  /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</si>
  <si>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</si>
  <si>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ЛП-004756</t>
  </si>
  <si>
    <t>29.09.2022 
25-7-4226709-ОПР-изм</t>
  </si>
  <si>
    <t>4630085994282</t>
  </si>
  <si>
    <t>Карбамазепин-АЛСИ</t>
  </si>
  <si>
    <t>таблетки, 200 мг, 10 шт. - упаковки ячейковые контурные (4)  - пачки картонные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</si>
  <si>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</si>
  <si>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Р N003759/01</t>
  </si>
  <si>
    <t>18.04.2023 
480/20-23/ОС</t>
  </si>
  <si>
    <t>4607011634482</t>
  </si>
  <si>
    <t>Р N003681/01</t>
  </si>
  <si>
    <t>4602565006419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</si>
  <si>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</si>
  <si>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>Р N002612/01</t>
  </si>
  <si>
    <t>20.04.2023 
517/20-23/ОС-сниж</t>
  </si>
  <si>
    <t>4605077014903</t>
  </si>
  <si>
    <t>таблетки, 200 мг, 10 шт. - контурная ячейковая упаковка (5)  - пачка картонная</t>
  </si>
  <si>
    <t>ЛП-№(000606)-(РГ-RU)</t>
  </si>
  <si>
    <t>4650099780879</t>
  </si>
  <si>
    <t>КАРБАМАЗЕПИН ВЕЛФАРМ</t>
  </si>
  <si>
    <t>4680136219727</t>
  </si>
  <si>
    <t xml:space="preserve">Вл.Общество с ограниченной ответственностью "Велфарм" (ООО "Велфарм"), Россия (7733691513); Вып.к.Перв.Уп.Втор.Уп.Пр.Открытое акционерное общество "Уралбиофарм" (ОАО "Уралбиофарм"), Россия (6661000152); </t>
  </si>
  <si>
    <t>4603179005768</t>
  </si>
  <si>
    <t xml:space="preserve">Вл.Общество с ограниченной ответственностью "Велфарм" (ООО "Велфарм"), Россия (7733691513); Вып.к.Перв.Уп.Втор.Уп.Пр.ОАО "Марбиофарм", Россия 424006, Республика Марий Эл, г. Йошкар – Ола, ул. К. Маркса, 121, Россия (1215001662); </t>
  </si>
  <si>
    <t>4602876007563</t>
  </si>
  <si>
    <t>таблетки, 200 мг, 10 шт. - контурная ячейковая  упаковка (5)  - пачка  картонная</t>
  </si>
  <si>
    <t>ЛП-№(000679)-(РГ-RU)</t>
  </si>
  <si>
    <t>22.08.2023 
25-7-4261931-ОС-изм</t>
  </si>
  <si>
    <t>4602565033897</t>
  </si>
  <si>
    <t>таблетки, 200 мг, 10 шт. - контурная ячейковая упаковка (4)  - пачка картонная</t>
  </si>
  <si>
    <t>ЛП-№(003660)-(РГ-RU)</t>
  </si>
  <si>
    <t>28.12.2023 
25-7-4274655-ОПР-изм</t>
  </si>
  <si>
    <t>4680136226824</t>
  </si>
  <si>
    <t>таблетки, 200 мг, 40 шт. - банка (1)  - пачка картонная</t>
  </si>
  <si>
    <t>4680136226848</t>
  </si>
  <si>
    <t>таблетки, 200 мг, 50 шт. - банка (1)  - пачка картонная</t>
  </si>
  <si>
    <t>28.12.2023 
25-7-4274656-ОС-изм</t>
  </si>
  <si>
    <t>4680136226855</t>
  </si>
  <si>
    <t>Финлепсин</t>
  </si>
  <si>
    <t>таблетки, 200 мг, 10 шт. - блистеры (5)  - пачки картонные</t>
  </si>
  <si>
    <t xml:space="preserve">Вл.Тева Фармацевтические Предприятия Лтд, Израиль (557410149); Вып.к.Перв.Уп.Втор.Уп.Пр.Тева Оперейшнс Поланд Сп. з о.о., Польша (9511588683); </t>
  </si>
  <si>
    <t>П N015012/01</t>
  </si>
  <si>
    <t>28.06.2024 
912/20-24</t>
  </si>
  <si>
    <t>5900004073091</t>
  </si>
  <si>
    <t>Финлепсин®</t>
  </si>
  <si>
    <t>таблетки, 200 мг, 10 шт. - блистер (5)  - пачка картонная</t>
  </si>
  <si>
    <t>ЛП-№(006154)-(РГ-RU)</t>
  </si>
  <si>
    <t>26.09.2024 
25-7-4300025-изм</t>
  </si>
  <si>
    <t>4630013795394</t>
  </si>
  <si>
    <t>таблетки, 200 мг, 10 шт - упаковки ячейковые контурные (1)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</si>
  <si>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</si>
  <si>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06.05.2025 
620/20-25</t>
  </si>
  <si>
    <t>4605422039551</t>
  </si>
  <si>
    <t>таблетки, 200 мг, 10 шт - упаковки ячейковые контурные (2)  - пачки картонные</t>
  </si>
  <si>
    <t>4605422039568</t>
  </si>
  <si>
    <t>таблетки, 200 мг, 10 шт - упаковки ячейковые контурные (3)  - пачки картонные</t>
  </si>
  <si>
    <t>4605422039575</t>
  </si>
  <si>
    <t xml:space="preserve">Вл.Общество с ограниченной ответственностью "Велфарм" (ООО "Велфарм"), Россия (7733691513); Вып.к.Перв.Уп.Втор.Уп.Пр.Акционерное общество "Марбиофарм", Россия (1215001662); </t>
  </si>
  <si>
    <t>04.07.2025 
25-7-4327677-ОПР-изм</t>
  </si>
  <si>
    <t>4602876007969</t>
  </si>
  <si>
    <t>ЛП-№(010858)-(РГ-RU)</t>
  </si>
  <si>
    <t>02.09.2025 
25-7-4335890-ОС-изм</t>
  </si>
  <si>
    <t xml:space="preserve">Вл.Вып.к.Перв.Уп.Втор.Уп.Пр.ОАО "Марбиофарм", Россия (1215001662); </t>
  </si>
  <si>
    <t>Р N001134/01</t>
  </si>
  <si>
    <t>08.07.2025 
1027/20-25/ОС</t>
  </si>
  <si>
    <t>4602876002292</t>
  </si>
  <si>
    <t xml:space="preserve">Вл.Вып.к.Перв.Уп.Втор.Уп.Пр.Акционерное общество "Марбиофарм", Россия (1215001662); </t>
  </si>
  <si>
    <t>08.12.2025 
25-7-4347302-ОС-изм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</si>
  <si>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</si>
  <si>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21.01.2026 
25-7-4352469-ОС-изм</t>
  </si>
  <si>
    <t>4610226808449</t>
  </si>
  <si>
    <t>таблетки, 200 мг, 10 шт - упаковки ячейковые контурные (4)  - пачки картонные</t>
  </si>
  <si>
    <t>16.02.2026 
162/25-26/ОС</t>
  </si>
  <si>
    <t>4605422039506</t>
  </si>
  <si>
    <t>4605422039513</t>
  </si>
  <si>
    <t>10.03.2026 
308/1/25-26/ОС</t>
  </si>
  <si>
    <t>4680136226831</t>
  </si>
  <si>
    <t>4680136227319</t>
  </si>
  <si>
    <t>4610226801211</t>
  </si>
  <si>
    <t>04.06.2026 
915/25-26</t>
  </si>
  <si>
    <t>№ 2142500162026000038</t>
  </si>
  <si>
    <t>https://zakupki.gov.ru/epz/contract/contractCard/payment-info-and-target-of-order.html?reestrNumber=2142500162026000038&amp;contractInfoId=107984310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</si>
</sst>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#,##0.0000_ ;\-#,##0.0000\ "/>
    <numFmt numFmtId="169" formatCode="#,##0.000_ ;\-#,##0.000\ "/>
    <numFmt numFmtId="170" formatCode="[$-10419]###\ ###"/>
    <numFmt numFmtId="171" formatCode="[$-10419]###\ ###\ ##0.00"/>
    <numFmt numFmtId="176" formatCode="_-* #,##0.000\ _₽_-;\-* #,##0.000\ _₽_-;_-* &quot;-&quot;???\ _₽_-;_-@_-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27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vertical="top" wrapText="1"/>
    </xf>
    <xf numFmtId="164" fontId="1" fillId="0" borderId="2" xfId="1" applyFont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>
      <alignment horizontal="left" vertical="top" wrapText="1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166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1" applyFont="1" applyBorder="1" applyAlignment="1" applyProtection="1">
      <alignment wrapText="1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4" fillId="0" borderId="2" xfId="2" applyFill="1" applyBorder="1" applyAlignment="1" applyProtection="1">
      <alignment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3" fontId="1" fillId="0" borderId="2" xfId="1" applyNumberFormat="1" applyFont="1" applyBorder="1" applyAlignment="1" applyProtection="1">
      <alignment vertical="top" wrapText="1"/>
    </xf>
    <xf numFmtId="0" fontId="7" fillId="6" borderId="2" xfId="0" applyFont="1" applyFill="1" applyBorder="1" applyAlignment="1">
      <alignment horizontal="center" vertical="top" wrapText="1"/>
    </xf>
    <xf numFmtId="165" fontId="1" fillId="6" borderId="2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6" fontId="1" fillId="0" borderId="2" xfId="1" applyNumberFormat="1" applyFont="1" applyFill="1" applyBorder="1" applyAlignment="1" applyProtection="1">
      <alignment horizontal="center" vertical="top" wrapText="1"/>
      <protection locked="0"/>
    </xf>
    <xf numFmtId="0" fontId="4" fillId="0" borderId="2" xfId="2" applyBorder="1" applyAlignment="1" applyProtection="1">
      <alignment wrapText="1"/>
    </xf>
    <xf numFmtId="166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6" fontId="1" fillId="4" borderId="2" xfId="1" applyNumberFormat="1" applyFont="1" applyFill="1" applyBorder="1" applyAlignment="1" applyProtection="1">
      <alignment horizontal="center" vertical="top" wrapText="1"/>
    </xf>
    <xf numFmtId="168" fontId="1" fillId="0" borderId="2" xfId="1" applyNumberFormat="1" applyFont="1" applyBorder="1" applyAlignment="1" applyProtection="1">
      <alignment vertical="top" wrapText="1"/>
    </xf>
    <xf numFmtId="0" fontId="4" fillId="0" borderId="2" xfId="2" applyBorder="1" applyAlignment="1">
      <alignment wrapText="1"/>
    </xf>
    <xf numFmtId="169" fontId="1" fillId="0" borderId="2" xfId="1" applyNumberFormat="1" applyFont="1" applyBorder="1" applyAlignment="1" applyProtection="1">
      <alignment vertical="top" wrapText="1"/>
    </xf>
    <xf numFmtId="3" fontId="1" fillId="6" borderId="2" xfId="0" applyNumberFormat="1" applyFont="1" applyFill="1" applyBorder="1" applyAlignment="1">
      <alignment horizontal="center" vertical="top" wrapText="1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8" fillId="7" borderId="10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70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71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14" xfId="0" applyFont="1" applyFill="1" applyBorder="1" applyAlignment="1" applyProtection="1">
      <alignment horizontal="center" vertical="center" wrapText="1" readingOrder="1"/>
      <protection locked="0"/>
    </xf>
    <xf numFmtId="0" fontId="8" fillId="7" borderId="15" xfId="0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/>
    <xf numFmtId="0" fontId="0" fillId="0" borderId="7" xfId="0" applyBorder="1"/>
    <xf numFmtId="0" fontId="0" fillId="0" borderId="14" xfId="0" applyFill="1" applyBorder="1"/>
    <xf numFmtId="0" fontId="0" fillId="0" borderId="7" xfId="0" applyFill="1" applyBorder="1"/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3" fontId="1" fillId="4" borderId="4" xfId="1" applyNumberFormat="1" applyFont="1" applyFill="1" applyBorder="1" applyAlignment="1" applyProtection="1">
      <alignment horizontal="center" vertical="top" wrapText="1"/>
    </xf>
    <xf numFmtId="3" fontId="1" fillId="4" borderId="6" xfId="1" applyNumberFormat="1" applyFont="1" applyFill="1" applyBorder="1" applyAlignment="1" applyProtection="1">
      <alignment horizontal="center" vertical="top" wrapText="1"/>
    </xf>
    <xf numFmtId="3" fontId="1" fillId="4" borderId="7" xfId="1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3" fontId="1" fillId="4" borderId="2" xfId="1" applyNumberFormat="1" applyFont="1" applyFill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5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left" vertical="top" wrapText="1"/>
    </xf>
    <xf numFmtId="4" fontId="1" fillId="5" borderId="6" xfId="0" applyNumberFormat="1" applyFont="1" applyFill="1" applyBorder="1" applyAlignment="1" applyProtection="1">
      <alignment horizontal="center" vertical="top" wrapText="1"/>
      <protection locked="0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6" xfId="1" applyFont="1" applyFill="1" applyBorder="1" applyAlignment="1" applyProtection="1">
      <alignment horizontal="center" vertical="top" wrapText="1"/>
      <protection locked="0"/>
    </xf>
    <xf numFmtId="164" fontId="2" fillId="5" borderId="7" xfId="1" applyFont="1" applyFill="1" applyBorder="1" applyAlignment="1" applyProtection="1">
      <alignment horizontal="center" vertical="top" wrapText="1"/>
      <protection locked="0"/>
    </xf>
    <xf numFmtId="4" fontId="1" fillId="4" borderId="6" xfId="0" applyNumberFormat="1" applyFont="1" applyFill="1" applyBorder="1" applyAlignment="1">
      <alignment horizontal="center" vertical="top" wrapText="1"/>
    </xf>
    <xf numFmtId="4" fontId="1" fillId="4" borderId="7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Border="1" applyAlignment="1" applyProtection="1">
      <alignment horizontal="center" vertical="top" wrapText="1"/>
      <protection locked="0"/>
    </xf>
    <xf numFmtId="4" fontId="1" fillId="0" borderId="7" xfId="0" applyNumberFormat="1" applyFont="1" applyBorder="1" applyAlignment="1" applyProtection="1">
      <alignment horizontal="center" vertical="top" wrapText="1"/>
      <protection locked="0"/>
    </xf>
    <xf numFmtId="10" fontId="1" fillId="0" borderId="6" xfId="0" applyNumberFormat="1" applyFont="1" applyBorder="1" applyAlignment="1" applyProtection="1">
      <alignment horizontal="center" vertical="top" wrapText="1"/>
      <protection locked="0"/>
    </xf>
    <xf numFmtId="10" fontId="1" fillId="0" borderId="7" xfId="0" applyNumberFormat="1" applyFont="1" applyBorder="1" applyAlignment="1" applyProtection="1">
      <alignment horizontal="center" vertical="top" wrapText="1"/>
      <protection locked="0"/>
    </xf>
    <xf numFmtId="0" fontId="4" fillId="0" borderId="0" xfId="2" applyAlignment="1">
      <alignment wrapText="1"/>
    </xf>
    <xf numFmtId="176" fontId="1" fillId="0" borderId="2" xfId="1" applyNumberFormat="1" applyFont="1" applyBorder="1" applyAlignment="1" applyProtection="1">
      <alignment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366401449326000045" TargetMode="External"/><Relationship Id="rId3" Type="http://schemas.openxmlformats.org/officeDocument/2006/relationships/hyperlink" Target="https://zakupki.gov.ru/epz/contract/contractCard/common-info.html?reestrNumber=1770500425426000137" TargetMode="External"/><Relationship Id="rId7" Type="http://schemas.openxmlformats.org/officeDocument/2006/relationships/hyperlink" Target="https://zakupki.gov.ru/epz/contract/contractCard/common-info.html?reestrNumber=2631819736726002091" TargetMode="External"/><Relationship Id="rId2" Type="http://schemas.openxmlformats.org/officeDocument/2006/relationships/hyperlink" Target="https://zakupki.gov.ru/epz/contract/contractCard/common-info.html?reestrNumber=2321300141326000025" TargetMode="External"/><Relationship Id="rId1" Type="http://schemas.openxmlformats.org/officeDocument/2006/relationships/hyperlink" Target="https://zakupki.gov.ru/epz/contract/contractCard/common-info.html?reestrNumber=2561500801026000039" TargetMode="External"/><Relationship Id="rId6" Type="http://schemas.openxmlformats.org/officeDocument/2006/relationships/hyperlink" Target="https://zakupki.gov.ru/epz/contract/contractCard/common-info.html?reestrNumber=254481003992600012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zakupki.gov.ru/epz/contract/contractCard/common-info.html?reestrNumber=2590502329026000091" TargetMode="External"/><Relationship Id="rId10" Type="http://schemas.openxmlformats.org/officeDocument/2006/relationships/hyperlink" Target="https://zakupki.gov.ru/epz/contract/contractCard/common-info.html?reestrNumber=2142500162026000038" TargetMode="External"/><Relationship Id="rId4" Type="http://schemas.openxmlformats.org/officeDocument/2006/relationships/hyperlink" Target="https://zakupki.gov.ru/epz/contract/contractCard/common-info.html?reestrNumber=1344701500226000138" TargetMode="External"/><Relationship Id="rId9" Type="http://schemas.openxmlformats.org/officeDocument/2006/relationships/hyperlink" Target="https://zakupki.gov.ru/epz/contract/contractCard/common-info.html?reestrNumber=245010262612600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40"/>
  <sheetViews>
    <sheetView tabSelected="1" zoomScale="70" zoomScaleNormal="70" workbookViewId="0">
      <selection activeCell="X40" sqref="X40"/>
    </sheetView>
  </sheetViews>
  <sheetFormatPr defaultColWidth="9.140625" defaultRowHeight="15" x14ac:dyDescent="0.25"/>
  <cols>
    <col min="1" max="1" width="5.7109375" style="1" customWidth="1"/>
    <col min="2" max="2" width="19.42578125" style="1" customWidth="1"/>
    <col min="3" max="3" width="21.7109375" style="1" customWidth="1"/>
    <col min="4" max="4" width="15.140625" style="1" customWidth="1"/>
    <col min="5" max="5" width="6.7109375" style="1" customWidth="1"/>
    <col min="6" max="6" width="9.5703125" style="1" customWidth="1"/>
    <col min="7" max="7" width="20.42578125" style="1" customWidth="1"/>
    <col min="8" max="8" width="14.140625" style="1" customWidth="1"/>
    <col min="9" max="9" width="21.7109375" style="1" customWidth="1"/>
    <col min="10" max="10" width="12.5703125" style="1" customWidth="1"/>
    <col min="11" max="11" width="12.140625" style="1" customWidth="1"/>
    <col min="12" max="12" width="17.7109375" style="1" customWidth="1"/>
    <col min="13" max="13" width="16" style="1" customWidth="1"/>
    <col min="14" max="14" width="17.85546875" style="1" customWidth="1"/>
    <col min="15" max="15" width="12.85546875" style="1" customWidth="1"/>
    <col min="16" max="16" width="14.5703125" style="1" customWidth="1"/>
    <col min="17" max="17" width="11.7109375" style="1" customWidth="1"/>
    <col min="18" max="18" width="13.140625" style="1" customWidth="1"/>
    <col min="19" max="19" width="9.42578125" style="1" customWidth="1"/>
    <col min="20" max="21" width="7.28515625" style="1" customWidth="1"/>
    <col min="22" max="22" width="9.140625" style="1"/>
    <col min="23" max="23" width="7.28515625" style="1" customWidth="1"/>
    <col min="24" max="24" width="16.42578125" style="1" customWidth="1"/>
    <col min="25" max="25" width="20.140625" style="1" customWidth="1"/>
    <col min="26" max="26" width="12.28515625" style="1" customWidth="1"/>
    <col min="27" max="27" width="14.42578125" style="1" customWidth="1"/>
    <col min="28" max="28" width="13.7109375" style="1" customWidth="1"/>
    <col min="29" max="29" width="9.140625" style="1"/>
    <col min="30" max="30" width="11.85546875" style="1" customWidth="1"/>
    <col min="31" max="1021" width="9.140625" style="1"/>
  </cols>
  <sheetData>
    <row r="1" spans="1:29" s="11" customFormat="1" x14ac:dyDescent="0.25">
      <c r="A1" s="2"/>
      <c r="B1" s="2"/>
      <c r="C1" s="2"/>
      <c r="D1" s="2"/>
      <c r="E1" s="2"/>
      <c r="F1" s="2"/>
      <c r="G1" s="3"/>
      <c r="H1" s="3"/>
      <c r="I1" s="4"/>
      <c r="J1" s="5"/>
      <c r="K1" s="2"/>
      <c r="L1" s="6"/>
      <c r="M1" s="7"/>
      <c r="N1" s="7"/>
      <c r="O1" s="8"/>
      <c r="P1" s="8"/>
      <c r="Q1" s="5"/>
      <c r="R1" s="2"/>
      <c r="S1" s="2"/>
      <c r="T1" s="2"/>
      <c r="U1" s="2"/>
      <c r="V1" s="9"/>
      <c r="W1" s="9"/>
      <c r="X1" s="2"/>
      <c r="Y1" s="10"/>
      <c r="Z1" s="2"/>
      <c r="AA1" s="2"/>
      <c r="AB1" s="2"/>
    </row>
    <row r="2" spans="1:29" s="11" customFormat="1" x14ac:dyDescent="0.25">
      <c r="A2" s="2"/>
      <c r="B2" s="2"/>
      <c r="C2" s="2"/>
      <c r="D2" s="2"/>
      <c r="E2" s="2"/>
      <c r="F2" s="2"/>
      <c r="G2" s="3"/>
      <c r="H2" s="3"/>
      <c r="I2" s="4"/>
      <c r="J2" s="5"/>
      <c r="K2" s="2"/>
      <c r="L2" s="6"/>
      <c r="M2" s="7"/>
      <c r="N2" s="7"/>
      <c r="O2" s="8"/>
      <c r="P2" s="8"/>
      <c r="Q2" s="5"/>
      <c r="R2" s="2"/>
      <c r="S2" s="2"/>
      <c r="T2" s="2"/>
      <c r="U2" s="2"/>
      <c r="V2" s="9"/>
      <c r="W2" s="9"/>
      <c r="X2" s="2"/>
      <c r="Y2" s="10"/>
      <c r="Z2" s="2"/>
      <c r="AA2" s="2"/>
      <c r="AB2" s="2"/>
    </row>
    <row r="3" spans="1:29" s="11" customFormat="1" ht="138.75" customHeight="1" x14ac:dyDescent="0.25">
      <c r="A3" s="2"/>
      <c r="B3" s="105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6"/>
      <c r="M3" s="7"/>
      <c r="N3" s="7"/>
      <c r="O3" s="8"/>
      <c r="P3" s="8"/>
      <c r="Q3" s="5"/>
      <c r="R3" s="2"/>
      <c r="S3" s="2"/>
      <c r="T3" s="2"/>
      <c r="U3" s="2"/>
      <c r="V3" s="9"/>
      <c r="W3" s="9"/>
      <c r="X3" s="2"/>
      <c r="Y3" s="10"/>
      <c r="Z3" s="2"/>
      <c r="AA3" s="2"/>
      <c r="AB3" s="2"/>
    </row>
    <row r="4" spans="1:29" s="11" customFormat="1" ht="15" customHeight="1" x14ac:dyDescent="0.25">
      <c r="A4" s="2"/>
      <c r="B4" s="2"/>
      <c r="C4" s="2"/>
      <c r="D4" s="2"/>
      <c r="E4" s="2"/>
      <c r="F4" s="2"/>
      <c r="G4" s="3"/>
      <c r="H4" s="3"/>
      <c r="I4" s="4"/>
      <c r="J4" s="5"/>
      <c r="K4" s="12"/>
      <c r="L4" s="6"/>
      <c r="M4" s="7"/>
      <c r="N4" s="7"/>
      <c r="O4" s="8"/>
      <c r="P4" s="8"/>
      <c r="Q4" s="5"/>
      <c r="R4" s="5"/>
      <c r="S4" s="106" t="s">
        <v>1</v>
      </c>
      <c r="T4" s="106"/>
      <c r="U4" s="106"/>
      <c r="V4" s="106"/>
      <c r="W4" s="106"/>
      <c r="X4" s="106"/>
      <c r="Y4" s="13">
        <f>SUBTOTAL(9,Y12:Y40)</f>
        <v>18471.8</v>
      </c>
      <c r="Z4" s="12"/>
      <c r="AA4" s="14"/>
      <c r="AB4" s="14"/>
    </row>
    <row r="5" spans="1:29" ht="90.75" customHeight="1" x14ac:dyDescent="0.25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07" t="s">
        <v>8</v>
      </c>
      <c r="H5" s="108"/>
      <c r="I5" s="108"/>
      <c r="J5" s="108"/>
      <c r="K5" s="109"/>
      <c r="L5" s="16" t="s">
        <v>9</v>
      </c>
      <c r="M5" s="110" t="s">
        <v>40</v>
      </c>
      <c r="N5" s="111"/>
      <c r="O5" s="111"/>
      <c r="P5" s="111"/>
      <c r="Q5" s="111"/>
      <c r="R5" s="112"/>
      <c r="S5" s="17" t="s">
        <v>10</v>
      </c>
      <c r="T5" s="18" t="s">
        <v>11</v>
      </c>
      <c r="U5" s="17" t="s">
        <v>12</v>
      </c>
      <c r="V5" s="19" t="s">
        <v>13</v>
      </c>
      <c r="W5" s="19" t="s">
        <v>14</v>
      </c>
      <c r="X5" s="20" t="s">
        <v>15</v>
      </c>
      <c r="Y5" s="21" t="s">
        <v>16</v>
      </c>
    </row>
    <row r="6" spans="1:29" ht="30" customHeight="1" x14ac:dyDescent="0.25">
      <c r="A6" s="99">
        <v>1</v>
      </c>
      <c r="B6" s="98" t="s">
        <v>41</v>
      </c>
      <c r="C6" s="98" t="s">
        <v>42</v>
      </c>
      <c r="D6" s="98" t="s">
        <v>28</v>
      </c>
      <c r="E6" s="99" t="s">
        <v>27</v>
      </c>
      <c r="F6" s="101">
        <v>1000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22</v>
      </c>
      <c r="M6" s="26" t="s">
        <v>23</v>
      </c>
      <c r="N6" s="22" t="s">
        <v>18</v>
      </c>
      <c r="O6" s="27" t="s">
        <v>20</v>
      </c>
      <c r="P6" s="23" t="s">
        <v>7</v>
      </c>
      <c r="Q6" s="23" t="s">
        <v>24</v>
      </c>
      <c r="R6" s="24" t="s">
        <v>25</v>
      </c>
      <c r="S6" s="91"/>
      <c r="T6" s="93"/>
      <c r="U6" s="91"/>
      <c r="V6" s="94"/>
      <c r="W6" s="94"/>
      <c r="X6" s="113"/>
      <c r="Y6" s="90"/>
      <c r="Z6" s="28"/>
      <c r="AA6" s="28"/>
      <c r="AB6" s="28"/>
      <c r="AC6" s="28"/>
    </row>
    <row r="7" spans="1:29" ht="30" customHeight="1" x14ac:dyDescent="0.25">
      <c r="A7" s="99"/>
      <c r="B7" s="98"/>
      <c r="C7" s="98"/>
      <c r="D7" s="98"/>
      <c r="E7" s="99"/>
      <c r="F7" s="101"/>
      <c r="G7" s="71" t="s">
        <v>43</v>
      </c>
      <c r="H7" s="57" t="s">
        <v>44</v>
      </c>
      <c r="I7" s="29"/>
      <c r="J7" s="70">
        <v>4.2054999999999998</v>
      </c>
      <c r="K7" s="69">
        <f>ROUND((J7-(J7*10/110)),2)</f>
        <v>3.82</v>
      </c>
      <c r="L7" s="31">
        <v>1.08</v>
      </c>
      <c r="M7" s="32"/>
      <c r="N7" s="33"/>
      <c r="O7" s="34"/>
      <c r="P7" s="34"/>
      <c r="Q7" s="59">
        <f>ROUND((O7-(O7*10/110)),2)</f>
        <v>0</v>
      </c>
      <c r="R7" s="17">
        <f>P7*Q7</f>
        <v>0</v>
      </c>
      <c r="S7" s="91"/>
      <c r="T7" s="93"/>
      <c r="U7" s="91"/>
      <c r="V7" s="94"/>
      <c r="W7" s="94"/>
      <c r="X7" s="113"/>
      <c r="Y7" s="90"/>
      <c r="Z7" s="28"/>
      <c r="AA7" s="28"/>
      <c r="AB7" s="28"/>
      <c r="AC7" s="28"/>
    </row>
    <row r="8" spans="1:29" ht="30" customHeight="1" x14ac:dyDescent="0.25">
      <c r="A8" s="99"/>
      <c r="B8" s="98"/>
      <c r="C8" s="98"/>
      <c r="D8" s="98"/>
      <c r="E8" s="99"/>
      <c r="F8" s="101"/>
      <c r="G8" s="71" t="s">
        <v>45</v>
      </c>
      <c r="H8" s="57" t="s">
        <v>46</v>
      </c>
      <c r="I8" s="29"/>
      <c r="J8" s="70">
        <v>4.1955</v>
      </c>
      <c r="K8" s="69">
        <f t="shared" ref="K8:K10" si="0">ROUND((J8-(J8*10/110)),2)</f>
        <v>3.81</v>
      </c>
      <c r="L8" s="31"/>
      <c r="M8" s="32"/>
      <c r="N8" s="35"/>
      <c r="O8" s="34"/>
      <c r="P8" s="34"/>
      <c r="Q8" s="59"/>
      <c r="R8" s="17"/>
      <c r="S8" s="91"/>
      <c r="T8" s="93"/>
      <c r="U8" s="91"/>
      <c r="V8" s="94"/>
      <c r="W8" s="94"/>
      <c r="X8" s="113"/>
      <c r="Y8" s="90"/>
      <c r="Z8" s="28"/>
      <c r="AA8" s="28"/>
      <c r="AB8" s="28"/>
      <c r="AC8" s="28"/>
    </row>
    <row r="9" spans="1:29" ht="30" customHeight="1" x14ac:dyDescent="0.25">
      <c r="A9" s="99"/>
      <c r="B9" s="98"/>
      <c r="C9" s="98"/>
      <c r="D9" s="98"/>
      <c r="E9" s="100"/>
      <c r="F9" s="101"/>
      <c r="G9" s="36"/>
      <c r="H9" s="35"/>
      <c r="I9" s="39"/>
      <c r="J9" s="40"/>
      <c r="K9" s="69"/>
      <c r="L9" s="37"/>
      <c r="M9" s="38"/>
      <c r="N9" s="35"/>
      <c r="O9" s="40"/>
      <c r="P9" s="34"/>
      <c r="Q9" s="59"/>
      <c r="R9" s="17"/>
      <c r="S9" s="91"/>
      <c r="T9" s="91"/>
      <c r="U9" s="91"/>
      <c r="V9" s="91"/>
      <c r="W9" s="91"/>
      <c r="X9" s="91"/>
      <c r="Y9" s="91"/>
      <c r="Z9" s="28"/>
      <c r="AA9" s="28"/>
      <c r="AB9" s="28"/>
      <c r="AC9" s="28"/>
    </row>
    <row r="10" spans="1:29" ht="30" customHeight="1" x14ac:dyDescent="0.25">
      <c r="A10" s="99"/>
      <c r="B10" s="98"/>
      <c r="C10" s="98"/>
      <c r="D10" s="98"/>
      <c r="E10" s="100"/>
      <c r="F10" s="101"/>
      <c r="G10" s="36" t="s">
        <v>26</v>
      </c>
      <c r="H10" s="35"/>
      <c r="I10" s="39" t="s">
        <v>30</v>
      </c>
      <c r="J10" s="70">
        <v>4.0715000000000003</v>
      </c>
      <c r="K10" s="69">
        <f t="shared" si="0"/>
        <v>3.7</v>
      </c>
      <c r="L10" s="37"/>
      <c r="M10" s="38"/>
      <c r="N10" s="35"/>
      <c r="O10" s="40"/>
      <c r="P10" s="34"/>
      <c r="Q10" s="59"/>
      <c r="R10" s="17"/>
      <c r="S10" s="91"/>
      <c r="T10" s="91"/>
      <c r="U10" s="91"/>
      <c r="V10" s="91"/>
      <c r="W10" s="91"/>
      <c r="X10" s="91"/>
      <c r="Y10" s="91"/>
      <c r="Z10" s="28"/>
      <c r="AA10" s="28"/>
      <c r="AB10" s="28"/>
      <c r="AC10" s="28"/>
    </row>
    <row r="11" spans="1:29" ht="30" customHeight="1" x14ac:dyDescent="0.25">
      <c r="A11" s="99"/>
      <c r="B11" s="98"/>
      <c r="C11" s="98"/>
      <c r="D11" s="98"/>
      <c r="E11" s="100"/>
      <c r="F11" s="101"/>
      <c r="G11" s="36"/>
      <c r="H11" s="35"/>
      <c r="I11" s="39"/>
      <c r="J11" s="40"/>
      <c r="K11" s="69"/>
      <c r="L11" s="42"/>
      <c r="M11" s="43"/>
      <c r="N11" s="41"/>
      <c r="O11" s="40"/>
      <c r="P11" s="44"/>
      <c r="Q11" s="59"/>
      <c r="R11" s="17"/>
      <c r="S11" s="91"/>
      <c r="T11" s="91"/>
      <c r="U11" s="91"/>
      <c r="V11" s="91"/>
      <c r="W11" s="91"/>
      <c r="X11" s="91"/>
      <c r="Y11" s="91"/>
      <c r="Z11" s="28"/>
      <c r="AA11" s="28"/>
      <c r="AB11" s="28"/>
      <c r="AC11" s="28"/>
    </row>
    <row r="12" spans="1:29" ht="30" customHeight="1" x14ac:dyDescent="0.25">
      <c r="A12" s="45"/>
      <c r="B12" s="45"/>
      <c r="C12" s="45"/>
      <c r="D12" s="45"/>
      <c r="E12" s="45"/>
      <c r="F12" s="73"/>
      <c r="G12" s="92"/>
      <c r="H12" s="92"/>
      <c r="I12" s="58"/>
      <c r="J12" s="46"/>
      <c r="K12" s="47">
        <f>IFERROR(SMALL(K7:K11,COUNTIF(K7:K11,0)+1),0)</f>
        <v>3.7</v>
      </c>
      <c r="L12" s="46">
        <f>IFERROR(SMALL(L7:L8,COUNTIF(L7:L8,0)+1),0)</f>
        <v>1.08</v>
      </c>
      <c r="M12" s="48"/>
      <c r="N12" s="48"/>
      <c r="O12" s="49"/>
      <c r="P12" s="49"/>
      <c r="Q12" s="46"/>
      <c r="R12" s="17">
        <f>IFERROR((R7+R8+R9+R10+R11)/(P7+P8+P9+P10+P11),0)</f>
        <v>0</v>
      </c>
      <c r="S12" s="46">
        <f>IFERROR((SMALL(K12:R12,COUNTIF(K12:R12,0)+1)),0)</f>
        <v>1.08</v>
      </c>
      <c r="T12" s="46">
        <f>T6</f>
        <v>0</v>
      </c>
      <c r="U12" s="50">
        <f>ROUND((S12+(S12*W12)+((S12+(S12*W12))*V12)),2)</f>
        <v>1.19</v>
      </c>
      <c r="V12" s="51">
        <v>0.1</v>
      </c>
      <c r="W12" s="51"/>
      <c r="X12" s="52">
        <f>IFERROR((SMALL(T12:U12,COUNTIF(T12:U12,0)+1)),0)</f>
        <v>1.19</v>
      </c>
      <c r="Y12" s="53">
        <f>X12*F6</f>
        <v>1190</v>
      </c>
      <c r="Z12" s="54"/>
      <c r="AA12" s="55"/>
      <c r="AB12" s="56"/>
      <c r="AC12" s="28"/>
    </row>
    <row r="13" spans="1:29" ht="30" customHeight="1" x14ac:dyDescent="0.25">
      <c r="A13" s="99">
        <v>2</v>
      </c>
      <c r="B13" s="98" t="s">
        <v>47</v>
      </c>
      <c r="C13" s="98" t="s">
        <v>48</v>
      </c>
      <c r="D13" s="98" t="s">
        <v>31</v>
      </c>
      <c r="E13" s="99" t="s">
        <v>27</v>
      </c>
      <c r="F13" s="101">
        <v>10000</v>
      </c>
      <c r="G13" s="22" t="s">
        <v>17</v>
      </c>
      <c r="H13" s="22" t="s">
        <v>18</v>
      </c>
      <c r="I13" s="22" t="s">
        <v>19</v>
      </c>
      <c r="J13" s="23" t="s">
        <v>20</v>
      </c>
      <c r="K13" s="24" t="s">
        <v>21</v>
      </c>
      <c r="L13" s="25" t="s">
        <v>22</v>
      </c>
      <c r="M13" s="26" t="s">
        <v>23</v>
      </c>
      <c r="N13" s="22" t="s">
        <v>18</v>
      </c>
      <c r="O13" s="27" t="s">
        <v>20</v>
      </c>
      <c r="P13" s="23" t="s">
        <v>7</v>
      </c>
      <c r="Q13" s="23" t="s">
        <v>24</v>
      </c>
      <c r="R13" s="24" t="s">
        <v>25</v>
      </c>
      <c r="S13" s="91"/>
      <c r="T13" s="93"/>
      <c r="U13" s="91"/>
      <c r="V13" s="94"/>
      <c r="W13" s="94"/>
      <c r="X13" s="113"/>
      <c r="Y13" s="90"/>
      <c r="Z13" s="28"/>
      <c r="AA13" s="28"/>
      <c r="AB13" s="28"/>
      <c r="AC13" s="28"/>
    </row>
    <row r="14" spans="1:29" ht="30" customHeight="1" x14ac:dyDescent="0.25">
      <c r="A14" s="99"/>
      <c r="B14" s="98"/>
      <c r="C14" s="98"/>
      <c r="D14" s="98"/>
      <c r="E14" s="99"/>
      <c r="F14" s="101"/>
      <c r="G14" s="71" t="s">
        <v>49</v>
      </c>
      <c r="H14" s="57" t="s">
        <v>50</v>
      </c>
      <c r="I14" s="29"/>
      <c r="J14" s="30">
        <v>1.04</v>
      </c>
      <c r="K14" s="69">
        <f>ROUND((J14-(J14*10/110)),2)</f>
        <v>0.95</v>
      </c>
      <c r="L14" s="31">
        <v>0</v>
      </c>
      <c r="M14" s="32"/>
      <c r="N14" s="33"/>
      <c r="O14" s="34"/>
      <c r="P14" s="34"/>
      <c r="Q14" s="65">
        <f>ROUND((O14-(O14*10/110)),2)</f>
        <v>0</v>
      </c>
      <c r="R14" s="17">
        <f>P14*Q14</f>
        <v>0</v>
      </c>
      <c r="S14" s="91"/>
      <c r="T14" s="93"/>
      <c r="U14" s="91"/>
      <c r="V14" s="94"/>
      <c r="W14" s="94"/>
      <c r="X14" s="113"/>
      <c r="Y14" s="90"/>
      <c r="Z14" s="28"/>
      <c r="AA14" s="28"/>
      <c r="AB14" s="28"/>
      <c r="AC14" s="28"/>
    </row>
    <row r="15" spans="1:29" ht="30" customHeight="1" x14ac:dyDescent="0.25">
      <c r="A15" s="99"/>
      <c r="B15" s="98"/>
      <c r="C15" s="98"/>
      <c r="D15" s="98"/>
      <c r="E15" s="99"/>
      <c r="F15" s="101"/>
      <c r="G15" s="71" t="s">
        <v>51</v>
      </c>
      <c r="H15" s="57" t="s">
        <v>52</v>
      </c>
      <c r="I15" s="29"/>
      <c r="J15" s="30">
        <v>0.86</v>
      </c>
      <c r="K15" s="69">
        <f t="shared" ref="K15:K17" si="1">ROUND((J15-(J15*10/110)),2)</f>
        <v>0.78</v>
      </c>
      <c r="L15" s="31"/>
      <c r="M15" s="32"/>
      <c r="N15" s="35"/>
      <c r="O15" s="34"/>
      <c r="P15" s="34"/>
      <c r="Q15" s="65"/>
      <c r="R15" s="17"/>
      <c r="S15" s="91"/>
      <c r="T15" s="93"/>
      <c r="U15" s="91"/>
      <c r="V15" s="94"/>
      <c r="W15" s="94"/>
      <c r="X15" s="113"/>
      <c r="Y15" s="90"/>
      <c r="Z15" s="28"/>
      <c r="AA15" s="28"/>
      <c r="AB15" s="28"/>
      <c r="AC15" s="28"/>
    </row>
    <row r="16" spans="1:29" ht="30" customHeight="1" x14ac:dyDescent="0.25">
      <c r="A16" s="99"/>
      <c r="B16" s="98"/>
      <c r="C16" s="98"/>
      <c r="D16" s="98"/>
      <c r="E16" s="99"/>
      <c r="F16" s="101"/>
      <c r="G16" s="36"/>
      <c r="H16" s="35"/>
      <c r="I16" s="39"/>
      <c r="J16" s="40"/>
      <c r="K16" s="69"/>
      <c r="L16" s="37"/>
      <c r="M16" s="38"/>
      <c r="N16" s="35"/>
      <c r="O16" s="40"/>
      <c r="P16" s="34"/>
      <c r="Q16" s="65"/>
      <c r="R16" s="17"/>
      <c r="S16" s="91"/>
      <c r="T16" s="91"/>
      <c r="U16" s="91"/>
      <c r="V16" s="91"/>
      <c r="W16" s="91"/>
      <c r="X16" s="91"/>
      <c r="Y16" s="91"/>
      <c r="Z16" s="28"/>
      <c r="AA16" s="28"/>
      <c r="AB16" s="28"/>
      <c r="AC16" s="28"/>
    </row>
    <row r="17" spans="1:29" ht="30" customHeight="1" x14ac:dyDescent="0.25">
      <c r="A17" s="99"/>
      <c r="B17" s="98"/>
      <c r="C17" s="98"/>
      <c r="D17" s="98"/>
      <c r="E17" s="100"/>
      <c r="F17" s="101"/>
      <c r="G17" s="36" t="s">
        <v>26</v>
      </c>
      <c r="H17" s="35"/>
      <c r="I17" s="39" t="s">
        <v>32</v>
      </c>
      <c r="J17" s="70">
        <v>0.88880000000000003</v>
      </c>
      <c r="K17" s="69">
        <f t="shared" si="1"/>
        <v>0.81</v>
      </c>
      <c r="L17" s="37"/>
      <c r="M17" s="38"/>
      <c r="N17" s="35"/>
      <c r="O17" s="40"/>
      <c r="P17" s="34"/>
      <c r="Q17" s="65"/>
      <c r="R17" s="17"/>
      <c r="S17" s="91"/>
      <c r="T17" s="91"/>
      <c r="U17" s="91"/>
      <c r="V17" s="91"/>
      <c r="W17" s="91"/>
      <c r="X17" s="91"/>
      <c r="Y17" s="91"/>
      <c r="Z17" s="28"/>
      <c r="AA17" s="28"/>
      <c r="AB17" s="28"/>
      <c r="AC17" s="28"/>
    </row>
    <row r="18" spans="1:29" ht="30" customHeight="1" x14ac:dyDescent="0.25">
      <c r="A18" s="99"/>
      <c r="B18" s="98"/>
      <c r="C18" s="98"/>
      <c r="D18" s="98"/>
      <c r="E18" s="100"/>
      <c r="F18" s="101"/>
      <c r="G18" s="36"/>
      <c r="H18" s="35"/>
      <c r="I18" s="66"/>
      <c r="J18" s="40"/>
      <c r="K18" s="69"/>
      <c r="L18" s="42"/>
      <c r="M18" s="43"/>
      <c r="N18" s="41"/>
      <c r="O18" s="40"/>
      <c r="P18" s="44"/>
      <c r="Q18" s="65"/>
      <c r="R18" s="17"/>
      <c r="S18" s="91"/>
      <c r="T18" s="91"/>
      <c r="U18" s="91"/>
      <c r="V18" s="91"/>
      <c r="W18" s="91"/>
      <c r="X18" s="91"/>
      <c r="Y18" s="91"/>
      <c r="Z18" s="28"/>
      <c r="AA18" s="28"/>
      <c r="AB18" s="28"/>
      <c r="AC18" s="28"/>
    </row>
    <row r="19" spans="1:29" ht="30" customHeight="1" x14ac:dyDescent="0.25">
      <c r="A19" s="45"/>
      <c r="B19" s="45"/>
      <c r="C19" s="45"/>
      <c r="D19" s="45"/>
      <c r="E19" s="45"/>
      <c r="F19" s="73"/>
      <c r="G19" s="92"/>
      <c r="H19" s="92"/>
      <c r="I19" s="64"/>
      <c r="J19" s="46"/>
      <c r="K19" s="47">
        <f>IFERROR(SMALL(K14:K18,COUNTIF(K14:K18,0)+1),0)</f>
        <v>0.78</v>
      </c>
      <c r="L19" s="46">
        <f>IFERROR(SMALL(L14:L15,COUNTIF(L14:L15,0)+1),0)</f>
        <v>0</v>
      </c>
      <c r="M19" s="48"/>
      <c r="N19" s="48"/>
      <c r="O19" s="49"/>
      <c r="P19" s="49"/>
      <c r="Q19" s="46"/>
      <c r="R19" s="17">
        <f>IFERROR((R14+R15+R16+R17+R18)/(P14+P15+P16+P17+P18),0)</f>
        <v>0</v>
      </c>
      <c r="S19" s="46">
        <f>IFERROR((SMALL(K19:R19,COUNTIF(K19:R19,0)+1)),0)</f>
        <v>0.78</v>
      </c>
      <c r="T19" s="46">
        <f>T13</f>
        <v>0</v>
      </c>
      <c r="U19" s="50">
        <f>ROUND((S19+(S19*W19)+((S19+(S19*W19))*V19)),2)</f>
        <v>0.86</v>
      </c>
      <c r="V19" s="51">
        <v>0.1</v>
      </c>
      <c r="W19" s="51"/>
      <c r="X19" s="52">
        <f>IFERROR((SMALL(T19:U19,COUNTIF(T19:U19,0)+1)),0)</f>
        <v>0.86</v>
      </c>
      <c r="Y19" s="53">
        <f>X19*F13</f>
        <v>8600</v>
      </c>
      <c r="Z19" s="54"/>
      <c r="AA19" s="55"/>
      <c r="AB19" s="56"/>
      <c r="AC19" s="28"/>
    </row>
    <row r="20" spans="1:29" ht="30" customHeight="1" x14ac:dyDescent="0.25">
      <c r="A20" s="99">
        <v>3</v>
      </c>
      <c r="B20" s="98" t="s">
        <v>53</v>
      </c>
      <c r="C20" s="98" t="s">
        <v>54</v>
      </c>
      <c r="D20" s="98" t="s">
        <v>33</v>
      </c>
      <c r="E20" s="99" t="s">
        <v>34</v>
      </c>
      <c r="F20" s="101">
        <v>5000</v>
      </c>
      <c r="G20" s="22" t="s">
        <v>17</v>
      </c>
      <c r="H20" s="22" t="s">
        <v>18</v>
      </c>
      <c r="I20" s="22" t="s">
        <v>19</v>
      </c>
      <c r="J20" s="23" t="s">
        <v>20</v>
      </c>
      <c r="K20" s="24" t="s">
        <v>21</v>
      </c>
      <c r="L20" s="25" t="s">
        <v>22</v>
      </c>
      <c r="M20" s="26" t="s">
        <v>23</v>
      </c>
      <c r="N20" s="22" t="s">
        <v>18</v>
      </c>
      <c r="O20" s="27" t="s">
        <v>20</v>
      </c>
      <c r="P20" s="23" t="s">
        <v>7</v>
      </c>
      <c r="Q20" s="23" t="s">
        <v>24</v>
      </c>
      <c r="R20" s="24" t="s">
        <v>25</v>
      </c>
      <c r="S20" s="91"/>
      <c r="T20" s="93"/>
      <c r="U20" s="91"/>
      <c r="V20" s="94"/>
      <c r="W20" s="94"/>
      <c r="X20" s="113"/>
      <c r="Y20" s="90"/>
      <c r="Z20" s="28"/>
      <c r="AA20" s="28"/>
      <c r="AB20" s="28"/>
      <c r="AC20" s="28"/>
    </row>
    <row r="21" spans="1:29" ht="30" customHeight="1" x14ac:dyDescent="0.25">
      <c r="A21" s="99"/>
      <c r="B21" s="98"/>
      <c r="C21" s="98"/>
      <c r="D21" s="98"/>
      <c r="E21" s="99"/>
      <c r="F21" s="101"/>
      <c r="G21" s="71" t="s">
        <v>55</v>
      </c>
      <c r="H21" s="57" t="s">
        <v>56</v>
      </c>
      <c r="I21" s="29"/>
      <c r="J21" s="72">
        <v>5.6529999999999996</v>
      </c>
      <c r="K21" s="69">
        <f>ROUND((J21-(J21*10/110)),2)</f>
        <v>5.14</v>
      </c>
      <c r="L21" s="31">
        <v>1.44</v>
      </c>
      <c r="M21" s="32"/>
      <c r="N21" s="33"/>
      <c r="O21" s="34"/>
      <c r="P21" s="34"/>
      <c r="Q21" s="65">
        <f>ROUND((O21-(O21*10/110)),2)</f>
        <v>0</v>
      </c>
      <c r="R21" s="17">
        <f>P21*Q21</f>
        <v>0</v>
      </c>
      <c r="S21" s="91"/>
      <c r="T21" s="93"/>
      <c r="U21" s="91"/>
      <c r="V21" s="94"/>
      <c r="W21" s="94"/>
      <c r="X21" s="113"/>
      <c r="Y21" s="90"/>
      <c r="Z21" s="28"/>
      <c r="AA21" s="28"/>
      <c r="AB21" s="28"/>
      <c r="AC21" s="28"/>
    </row>
    <row r="22" spans="1:29" ht="30" customHeight="1" x14ac:dyDescent="0.25">
      <c r="A22" s="99"/>
      <c r="B22" s="98"/>
      <c r="C22" s="98"/>
      <c r="D22" s="98"/>
      <c r="E22" s="99"/>
      <c r="F22" s="101"/>
      <c r="G22" s="71" t="s">
        <v>57</v>
      </c>
      <c r="H22" s="57" t="s">
        <v>58</v>
      </c>
      <c r="I22" s="29"/>
      <c r="J22" s="72">
        <v>5.8479999999999999</v>
      </c>
      <c r="K22" s="69">
        <f t="shared" ref="K22:K24" si="2">ROUND((J22-(J22*10/110)),2)</f>
        <v>5.32</v>
      </c>
      <c r="L22" s="31"/>
      <c r="M22" s="32"/>
      <c r="N22" s="35"/>
      <c r="O22" s="34"/>
      <c r="P22" s="34"/>
      <c r="Q22" s="65"/>
      <c r="R22" s="17"/>
      <c r="S22" s="91"/>
      <c r="T22" s="93"/>
      <c r="U22" s="91"/>
      <c r="V22" s="94"/>
      <c r="W22" s="94"/>
      <c r="X22" s="113"/>
      <c r="Y22" s="90"/>
      <c r="Z22" s="28"/>
      <c r="AA22" s="28"/>
      <c r="AB22" s="28"/>
      <c r="AC22" s="28"/>
    </row>
    <row r="23" spans="1:29" ht="30" customHeight="1" x14ac:dyDescent="0.25">
      <c r="A23" s="99"/>
      <c r="B23" s="98"/>
      <c r="C23" s="98"/>
      <c r="D23" s="98"/>
      <c r="E23" s="99"/>
      <c r="F23" s="101"/>
      <c r="G23" s="36"/>
      <c r="H23" s="35"/>
      <c r="I23" s="39"/>
      <c r="J23" s="40"/>
      <c r="K23" s="69"/>
      <c r="L23" s="37"/>
      <c r="M23" s="38"/>
      <c r="N23" s="35"/>
      <c r="O23" s="40"/>
      <c r="P23" s="34"/>
      <c r="Q23" s="65"/>
      <c r="R23" s="17"/>
      <c r="S23" s="91"/>
      <c r="T23" s="91"/>
      <c r="U23" s="91"/>
      <c r="V23" s="91"/>
      <c r="W23" s="91"/>
      <c r="X23" s="91"/>
      <c r="Y23" s="91"/>
      <c r="Z23" s="28"/>
      <c r="AA23" s="28"/>
      <c r="AB23" s="28"/>
      <c r="AC23" s="28"/>
    </row>
    <row r="24" spans="1:29" ht="30" customHeight="1" x14ac:dyDescent="0.25">
      <c r="A24" s="99"/>
      <c r="B24" s="98"/>
      <c r="C24" s="98"/>
      <c r="D24" s="98"/>
      <c r="E24" s="100"/>
      <c r="F24" s="101"/>
      <c r="G24" s="36" t="s">
        <v>26</v>
      </c>
      <c r="H24" s="35"/>
      <c r="I24" s="39" t="s">
        <v>35</v>
      </c>
      <c r="J24" s="72">
        <v>5.641</v>
      </c>
      <c r="K24" s="69">
        <f t="shared" si="2"/>
        <v>5.13</v>
      </c>
      <c r="L24" s="37"/>
      <c r="M24" s="38"/>
      <c r="N24" s="35"/>
      <c r="O24" s="40"/>
      <c r="P24" s="34"/>
      <c r="Q24" s="65"/>
      <c r="R24" s="17"/>
      <c r="S24" s="91"/>
      <c r="T24" s="91"/>
      <c r="U24" s="91"/>
      <c r="V24" s="91"/>
      <c r="W24" s="91"/>
      <c r="X24" s="91"/>
      <c r="Y24" s="91"/>
      <c r="Z24" s="28"/>
      <c r="AA24" s="28"/>
      <c r="AB24" s="28"/>
      <c r="AC24" s="28"/>
    </row>
    <row r="25" spans="1:29" ht="30" customHeight="1" x14ac:dyDescent="0.25">
      <c r="A25" s="99"/>
      <c r="B25" s="98"/>
      <c r="C25" s="98"/>
      <c r="D25" s="98"/>
      <c r="E25" s="100"/>
      <c r="F25" s="101"/>
      <c r="G25" s="36"/>
      <c r="H25" s="35"/>
      <c r="I25" s="66"/>
      <c r="J25" s="40"/>
      <c r="K25" s="69"/>
      <c r="L25" s="42"/>
      <c r="M25" s="43"/>
      <c r="N25" s="41"/>
      <c r="O25" s="40"/>
      <c r="P25" s="44"/>
      <c r="Q25" s="65"/>
      <c r="R25" s="17"/>
      <c r="S25" s="91"/>
      <c r="T25" s="91"/>
      <c r="U25" s="91"/>
      <c r="V25" s="91"/>
      <c r="W25" s="91"/>
      <c r="X25" s="91"/>
      <c r="Y25" s="91"/>
      <c r="Z25" s="28"/>
      <c r="AA25" s="28"/>
      <c r="AB25" s="28"/>
      <c r="AC25" s="28"/>
    </row>
    <row r="26" spans="1:29" ht="30" customHeight="1" x14ac:dyDescent="0.25">
      <c r="A26" s="45"/>
      <c r="B26" s="45"/>
      <c r="C26" s="45"/>
      <c r="D26" s="45"/>
      <c r="E26" s="45"/>
      <c r="F26" s="73"/>
      <c r="G26" s="92"/>
      <c r="H26" s="92"/>
      <c r="I26" s="64"/>
      <c r="J26" s="46"/>
      <c r="K26" s="47">
        <f>IFERROR(SMALL(K21:K25,COUNTIF(K21:K25,0)+1),0)</f>
        <v>5.13</v>
      </c>
      <c r="L26" s="46">
        <f>IFERROR(SMALL(L21:L22,COUNTIF(L21:L22,0)+1),0)</f>
        <v>1.44</v>
      </c>
      <c r="M26" s="48"/>
      <c r="N26" s="48"/>
      <c r="O26" s="49"/>
      <c r="P26" s="49"/>
      <c r="Q26" s="46"/>
      <c r="R26" s="17">
        <f>IFERROR((R21+R22+R23+R24+R25)/(P21+P22+P23+P24+P25),0)</f>
        <v>0</v>
      </c>
      <c r="S26" s="46">
        <f>IFERROR((SMALL(K26:R26,COUNTIF(K26:R26,0)+1)),0)</f>
        <v>1.44</v>
      </c>
      <c r="T26" s="46">
        <f>T20</f>
        <v>0</v>
      </c>
      <c r="U26" s="50">
        <f>ROUND((S26+(S26*W26)+((S26+(S26*W26))*V26)),2)</f>
        <v>1.58</v>
      </c>
      <c r="V26" s="51">
        <v>0.1</v>
      </c>
      <c r="W26" s="51"/>
      <c r="X26" s="52">
        <f>IFERROR((SMALL(T26:U26,COUNTIF(T26:U26,0)+1)),0)</f>
        <v>1.58</v>
      </c>
      <c r="Y26" s="53">
        <f>X26*F20</f>
        <v>7900</v>
      </c>
      <c r="Z26" s="54"/>
      <c r="AA26" s="55"/>
      <c r="AB26" s="56"/>
      <c r="AC26" s="28"/>
    </row>
    <row r="27" spans="1:29" ht="30" customHeight="1" x14ac:dyDescent="0.25">
      <c r="A27" s="99">
        <v>4</v>
      </c>
      <c r="B27" s="100" t="s">
        <v>59</v>
      </c>
      <c r="C27" s="114" t="s">
        <v>63</v>
      </c>
      <c r="D27" s="100" t="s">
        <v>36</v>
      </c>
      <c r="E27" s="99" t="s">
        <v>29</v>
      </c>
      <c r="F27" s="101">
        <v>30</v>
      </c>
      <c r="G27" s="22" t="s">
        <v>17</v>
      </c>
      <c r="H27" s="22" t="s">
        <v>18</v>
      </c>
      <c r="I27" s="22" t="s">
        <v>19</v>
      </c>
      <c r="J27" s="23" t="s">
        <v>20</v>
      </c>
      <c r="K27" s="24" t="s">
        <v>21</v>
      </c>
      <c r="L27" s="25" t="s">
        <v>22</v>
      </c>
      <c r="M27" s="26" t="s">
        <v>23</v>
      </c>
      <c r="N27" s="22" t="s">
        <v>18</v>
      </c>
      <c r="O27" s="27" t="s">
        <v>20</v>
      </c>
      <c r="P27" s="23" t="s">
        <v>7</v>
      </c>
      <c r="Q27" s="23" t="s">
        <v>24</v>
      </c>
      <c r="R27" s="24" t="s">
        <v>25</v>
      </c>
      <c r="S27" s="91"/>
      <c r="T27" s="93"/>
      <c r="U27" s="91"/>
      <c r="V27" s="94"/>
      <c r="W27" s="94"/>
      <c r="X27" s="113"/>
      <c r="Y27" s="90"/>
      <c r="Z27" s="28"/>
      <c r="AA27" s="28"/>
      <c r="AB27" s="28"/>
      <c r="AC27" s="28"/>
    </row>
    <row r="28" spans="1:29" ht="30" customHeight="1" x14ac:dyDescent="0.25">
      <c r="A28" s="99"/>
      <c r="B28" s="100"/>
      <c r="C28" s="114"/>
      <c r="D28" s="100"/>
      <c r="E28" s="99"/>
      <c r="F28" s="101"/>
      <c r="G28" s="71" t="s">
        <v>61</v>
      </c>
      <c r="H28" s="67" t="s">
        <v>62</v>
      </c>
      <c r="I28" s="29"/>
      <c r="J28" s="60">
        <v>24.53</v>
      </c>
      <c r="K28" s="69">
        <f>ROUND((J28-(J28*10/110)),2)</f>
        <v>22.3</v>
      </c>
      <c r="L28" s="31">
        <v>20.5</v>
      </c>
      <c r="M28" s="32"/>
      <c r="N28" s="33"/>
      <c r="O28" s="34"/>
      <c r="P28" s="34"/>
      <c r="Q28" s="65">
        <f>ROUND((O28-(O28*10/110)),2)</f>
        <v>0</v>
      </c>
      <c r="R28" s="17">
        <f>P28*Q28</f>
        <v>0</v>
      </c>
      <c r="S28" s="91"/>
      <c r="T28" s="93"/>
      <c r="U28" s="91"/>
      <c r="V28" s="94"/>
      <c r="W28" s="94"/>
      <c r="X28" s="113"/>
      <c r="Y28" s="90"/>
      <c r="Z28" s="28"/>
      <c r="AA28" s="28"/>
      <c r="AB28" s="28"/>
      <c r="AC28" s="28"/>
    </row>
    <row r="29" spans="1:29" ht="30" customHeight="1" x14ac:dyDescent="0.25">
      <c r="A29" s="99"/>
      <c r="B29" s="100"/>
      <c r="C29" s="114"/>
      <c r="D29" s="100"/>
      <c r="E29" s="99"/>
      <c r="F29" s="101"/>
      <c r="G29" s="125" t="s">
        <v>408</v>
      </c>
      <c r="H29" s="57" t="s">
        <v>409</v>
      </c>
      <c r="I29" s="39"/>
      <c r="J29" s="126">
        <v>20.064</v>
      </c>
      <c r="K29" s="69">
        <f t="shared" ref="K29:K31" si="3">ROUND((J29-(J29*10/110)),2)</f>
        <v>18.239999999999998</v>
      </c>
      <c r="L29" s="31"/>
      <c r="M29" s="32"/>
      <c r="N29" s="35"/>
      <c r="O29" s="34"/>
      <c r="P29" s="34"/>
      <c r="Q29" s="65"/>
      <c r="R29" s="17"/>
      <c r="S29" s="91"/>
      <c r="T29" s="93"/>
      <c r="U29" s="91"/>
      <c r="V29" s="94"/>
      <c r="W29" s="94"/>
      <c r="X29" s="113"/>
      <c r="Y29" s="90"/>
      <c r="Z29" s="28"/>
      <c r="AA29" s="28"/>
      <c r="AB29" s="28"/>
      <c r="AC29" s="28"/>
    </row>
    <row r="30" spans="1:29" ht="30" customHeight="1" x14ac:dyDescent="0.25">
      <c r="A30" s="99"/>
      <c r="B30" s="100"/>
      <c r="C30" s="114"/>
      <c r="D30" s="100"/>
      <c r="E30" s="100"/>
      <c r="F30" s="101"/>
      <c r="G30" s="36"/>
      <c r="H30" s="35"/>
      <c r="I30" s="39"/>
      <c r="J30" s="40"/>
      <c r="K30" s="69"/>
      <c r="L30" s="37"/>
      <c r="M30" s="38"/>
      <c r="N30" s="35"/>
      <c r="O30" s="40"/>
      <c r="P30" s="34"/>
      <c r="Q30" s="65"/>
      <c r="R30" s="17"/>
      <c r="S30" s="91"/>
      <c r="T30" s="91"/>
      <c r="U30" s="91"/>
      <c r="V30" s="91"/>
      <c r="W30" s="91"/>
      <c r="X30" s="91"/>
      <c r="Y30" s="91"/>
      <c r="Z30" s="28"/>
      <c r="AA30" s="28"/>
      <c r="AB30" s="28"/>
      <c r="AC30" s="28"/>
    </row>
    <row r="31" spans="1:29" ht="30" customHeight="1" x14ac:dyDescent="0.25">
      <c r="A31" s="99"/>
      <c r="B31" s="100"/>
      <c r="C31" s="114"/>
      <c r="D31" s="100"/>
      <c r="E31" s="100"/>
      <c r="F31" s="101"/>
      <c r="G31" s="36" t="s">
        <v>26</v>
      </c>
      <c r="H31" s="35"/>
      <c r="I31" s="39" t="s">
        <v>37</v>
      </c>
      <c r="J31" s="72">
        <v>22.201000000000001</v>
      </c>
      <c r="K31" s="69">
        <f t="shared" si="3"/>
        <v>20.18</v>
      </c>
      <c r="L31" s="37"/>
      <c r="M31" s="38"/>
      <c r="N31" s="35"/>
      <c r="O31" s="40"/>
      <c r="P31" s="34"/>
      <c r="Q31" s="65"/>
      <c r="R31" s="17"/>
      <c r="S31" s="91"/>
      <c r="T31" s="91"/>
      <c r="U31" s="91"/>
      <c r="V31" s="91"/>
      <c r="W31" s="91"/>
      <c r="X31" s="91"/>
      <c r="Y31" s="91"/>
      <c r="Z31" s="28"/>
      <c r="AA31" s="28"/>
      <c r="AB31" s="28"/>
      <c r="AC31" s="28"/>
    </row>
    <row r="32" spans="1:29" ht="30" customHeight="1" x14ac:dyDescent="0.25">
      <c r="A32" s="99"/>
      <c r="B32" s="100"/>
      <c r="C32" s="114"/>
      <c r="D32" s="100"/>
      <c r="E32" s="100"/>
      <c r="F32" s="101"/>
      <c r="G32" s="36"/>
      <c r="H32" s="35"/>
      <c r="I32" s="66"/>
      <c r="J32" s="40"/>
      <c r="K32" s="69"/>
      <c r="L32" s="42"/>
      <c r="M32" s="43"/>
      <c r="N32" s="41"/>
      <c r="O32" s="40"/>
      <c r="P32" s="44"/>
      <c r="Q32" s="65"/>
      <c r="R32" s="17"/>
      <c r="S32" s="91"/>
      <c r="T32" s="91"/>
      <c r="U32" s="91"/>
      <c r="V32" s="91"/>
      <c r="W32" s="91"/>
      <c r="X32" s="91"/>
      <c r="Y32" s="91"/>
      <c r="Z32" s="28"/>
      <c r="AA32" s="28"/>
      <c r="AB32" s="28"/>
      <c r="AC32" s="28"/>
    </row>
    <row r="33" spans="1:1021" ht="30" customHeight="1" x14ac:dyDescent="0.25">
      <c r="A33" s="45"/>
      <c r="B33" s="45"/>
      <c r="C33" s="45"/>
      <c r="D33" s="45"/>
      <c r="E33" s="45"/>
      <c r="F33" s="73"/>
      <c r="G33" s="92"/>
      <c r="H33" s="92"/>
      <c r="I33" s="64"/>
      <c r="J33" s="46"/>
      <c r="K33" s="47">
        <f>IFERROR(SMALL(K28:K32,COUNTIF(K28:K32,0)+1),0)</f>
        <v>18.239999999999998</v>
      </c>
      <c r="L33" s="46">
        <f>IFERROR(SMALL(L28:L29,COUNTIF(L28:L29,0)+1),0)</f>
        <v>20.5</v>
      </c>
      <c r="M33" s="48"/>
      <c r="N33" s="48"/>
      <c r="O33" s="49"/>
      <c r="P33" s="49"/>
      <c r="Q33" s="46"/>
      <c r="R33" s="17">
        <f>IFERROR((R28+R29+R30+R31+R32)/(P28+P29+P30+P31+P32),0)</f>
        <v>0</v>
      </c>
      <c r="S33" s="46">
        <f>IFERROR((SMALL(K33:R33,COUNTIF(K33:R33,0)+1)),0)</f>
        <v>18.239999999999998</v>
      </c>
      <c r="T33" s="46">
        <f>T27</f>
        <v>0</v>
      </c>
      <c r="U33" s="50">
        <f>ROUND((S33+(S33*W33)+((S33+(S33*W33))*V33)),2)</f>
        <v>20.059999999999999</v>
      </c>
      <c r="V33" s="51">
        <v>0.1</v>
      </c>
      <c r="W33" s="51"/>
      <c r="X33" s="52">
        <f>IFERROR((SMALL(T33:U33,COUNTIF(T33:U33,0)+1)),0)</f>
        <v>20.059999999999999</v>
      </c>
      <c r="Y33" s="53">
        <f>X33*F27</f>
        <v>601.79999999999995</v>
      </c>
      <c r="Z33" s="54"/>
      <c r="AA33" s="55"/>
      <c r="AB33" s="56"/>
      <c r="AC33" s="28"/>
    </row>
    <row r="34" spans="1:1021" ht="30" customHeight="1" x14ac:dyDescent="0.25">
      <c r="A34" s="102">
        <v>5</v>
      </c>
      <c r="B34" s="98" t="s">
        <v>60</v>
      </c>
      <c r="C34" s="98" t="s">
        <v>64</v>
      </c>
      <c r="D34" s="98" t="s">
        <v>38</v>
      </c>
      <c r="E34" s="99" t="s">
        <v>29</v>
      </c>
      <c r="F34" s="95">
        <v>250</v>
      </c>
      <c r="G34" s="22" t="s">
        <v>17</v>
      </c>
      <c r="H34" s="22" t="s">
        <v>18</v>
      </c>
      <c r="I34" s="22" t="s">
        <v>19</v>
      </c>
      <c r="J34" s="23" t="s">
        <v>20</v>
      </c>
      <c r="K34" s="24" t="s">
        <v>21</v>
      </c>
      <c r="L34" s="25" t="s">
        <v>22</v>
      </c>
      <c r="M34" s="26" t="s">
        <v>23</v>
      </c>
      <c r="N34" s="22" t="s">
        <v>18</v>
      </c>
      <c r="O34" s="27" t="s">
        <v>20</v>
      </c>
      <c r="P34" s="23" t="s">
        <v>7</v>
      </c>
      <c r="Q34" s="23" t="s">
        <v>24</v>
      </c>
      <c r="R34" s="24" t="s">
        <v>25</v>
      </c>
      <c r="S34" s="91"/>
      <c r="T34" s="93"/>
      <c r="U34" s="91"/>
      <c r="V34" s="94"/>
      <c r="W34" s="94"/>
      <c r="X34" s="113"/>
      <c r="Y34" s="90"/>
      <c r="Z34" s="28"/>
      <c r="AA34" s="28"/>
      <c r="AB34" s="28"/>
      <c r="AMG34"/>
    </row>
    <row r="35" spans="1:1021" ht="30" customHeight="1" x14ac:dyDescent="0.25">
      <c r="A35" s="103"/>
      <c r="B35" s="98"/>
      <c r="C35" s="98"/>
      <c r="D35" s="98"/>
      <c r="E35" s="99"/>
      <c r="F35" s="96"/>
      <c r="G35" s="71" t="s">
        <v>65</v>
      </c>
      <c r="H35" s="67" t="s">
        <v>66</v>
      </c>
      <c r="I35" s="29"/>
      <c r="J35" s="60">
        <v>2.88</v>
      </c>
      <c r="K35" s="69">
        <f>ROUND((J35-(J35*10/110)),2)</f>
        <v>2.62</v>
      </c>
      <c r="L35" s="31">
        <v>0.65</v>
      </c>
      <c r="M35" s="32"/>
      <c r="N35" s="33"/>
      <c r="O35" s="34"/>
      <c r="P35" s="34"/>
      <c r="Q35" s="65">
        <f t="shared" ref="Q35" si="4">ROUND((O35-(O35*10/110)),2)</f>
        <v>0</v>
      </c>
      <c r="R35" s="17">
        <f t="shared" ref="R35" si="5">P35*Q35</f>
        <v>0</v>
      </c>
      <c r="S35" s="119"/>
      <c r="T35" s="121"/>
      <c r="U35" s="119"/>
      <c r="V35" s="123"/>
      <c r="W35" s="123"/>
      <c r="X35" s="115"/>
      <c r="Y35" s="117"/>
      <c r="Z35" s="28"/>
      <c r="AA35" s="28"/>
      <c r="AB35" s="28"/>
      <c r="AMG35"/>
    </row>
    <row r="36" spans="1:1021" ht="30" customHeight="1" x14ac:dyDescent="0.25">
      <c r="A36" s="103"/>
      <c r="B36" s="98"/>
      <c r="C36" s="98"/>
      <c r="D36" s="98"/>
      <c r="E36" s="99"/>
      <c r="F36" s="96"/>
      <c r="G36" s="71" t="s">
        <v>67</v>
      </c>
      <c r="H36" s="57" t="s">
        <v>68</v>
      </c>
      <c r="I36" s="39"/>
      <c r="J36" s="60">
        <v>2.82</v>
      </c>
      <c r="K36" s="69">
        <f t="shared" ref="K36:K38" si="6">ROUND((J36-(J36*10/110)),2)</f>
        <v>2.56</v>
      </c>
      <c r="L36" s="31"/>
      <c r="M36" s="32"/>
      <c r="N36" s="35"/>
      <c r="O36" s="34"/>
      <c r="P36" s="34"/>
      <c r="Q36" s="65"/>
      <c r="R36" s="17"/>
      <c r="S36" s="119"/>
      <c r="T36" s="121"/>
      <c r="U36" s="119"/>
      <c r="V36" s="123"/>
      <c r="W36" s="123"/>
      <c r="X36" s="115"/>
      <c r="Y36" s="117"/>
      <c r="Z36" s="28"/>
      <c r="AA36" s="28"/>
      <c r="AB36" s="28"/>
      <c r="AMG36"/>
    </row>
    <row r="37" spans="1:1021" ht="30" customHeight="1" x14ac:dyDescent="0.25">
      <c r="A37" s="103"/>
      <c r="B37" s="98"/>
      <c r="C37" s="98"/>
      <c r="D37" s="98"/>
      <c r="E37" s="99"/>
      <c r="F37" s="96"/>
      <c r="G37" s="36"/>
      <c r="H37" s="35"/>
      <c r="I37" s="39"/>
      <c r="J37" s="60"/>
      <c r="K37" s="69"/>
      <c r="L37" s="37"/>
      <c r="M37" s="38"/>
      <c r="N37" s="35"/>
      <c r="O37" s="40"/>
      <c r="P37" s="34"/>
      <c r="Q37" s="65"/>
      <c r="R37" s="17"/>
      <c r="S37" s="119"/>
      <c r="T37" s="121"/>
      <c r="U37" s="119"/>
      <c r="V37" s="123"/>
      <c r="W37" s="123"/>
      <c r="X37" s="115"/>
      <c r="Y37" s="117"/>
      <c r="Z37" s="28"/>
      <c r="AA37" s="28"/>
      <c r="AB37" s="28"/>
      <c r="AMG37"/>
    </row>
    <row r="38" spans="1:1021" ht="30" customHeight="1" x14ac:dyDescent="0.25">
      <c r="A38" s="103"/>
      <c r="B38" s="98"/>
      <c r="C38" s="98"/>
      <c r="D38" s="98"/>
      <c r="E38" s="100"/>
      <c r="F38" s="96"/>
      <c r="G38" s="36" t="s">
        <v>26</v>
      </c>
      <c r="H38" s="35"/>
      <c r="I38" s="39" t="s">
        <v>39</v>
      </c>
      <c r="J38" s="60">
        <v>2.2000000000000002</v>
      </c>
      <c r="K38" s="69">
        <f t="shared" si="6"/>
        <v>2</v>
      </c>
      <c r="L38" s="42"/>
      <c r="M38" s="43"/>
      <c r="N38" s="41"/>
      <c r="O38" s="40"/>
      <c r="P38" s="44"/>
      <c r="Q38" s="65"/>
      <c r="R38" s="17"/>
      <c r="S38" s="119"/>
      <c r="T38" s="121"/>
      <c r="U38" s="119"/>
      <c r="V38" s="123"/>
      <c r="W38" s="123"/>
      <c r="X38" s="115"/>
      <c r="Y38" s="117"/>
      <c r="Z38" s="28"/>
      <c r="AA38" s="28"/>
      <c r="AB38" s="28"/>
      <c r="AMG38"/>
    </row>
    <row r="39" spans="1:1021" ht="30" customHeight="1" x14ac:dyDescent="0.25">
      <c r="A39" s="104"/>
      <c r="B39" s="98"/>
      <c r="C39" s="98"/>
      <c r="D39" s="98"/>
      <c r="E39" s="100"/>
      <c r="F39" s="97"/>
      <c r="G39" s="36"/>
      <c r="H39" s="35"/>
      <c r="I39" s="39"/>
      <c r="J39" s="60"/>
      <c r="K39" s="69"/>
      <c r="L39" s="42"/>
      <c r="M39" s="43"/>
      <c r="N39" s="41"/>
      <c r="O39" s="40"/>
      <c r="P39" s="44"/>
      <c r="Q39" s="65"/>
      <c r="R39" s="17"/>
      <c r="S39" s="120"/>
      <c r="T39" s="122"/>
      <c r="U39" s="120"/>
      <c r="V39" s="124"/>
      <c r="W39" s="124"/>
      <c r="X39" s="116"/>
      <c r="Y39" s="118"/>
      <c r="Z39" s="28"/>
      <c r="AA39" s="28"/>
      <c r="AB39" s="28"/>
      <c r="AMG39"/>
    </row>
    <row r="40" spans="1:1021" ht="30" customHeight="1" x14ac:dyDescent="0.25">
      <c r="A40" s="45"/>
      <c r="B40" s="61"/>
      <c r="C40" s="61"/>
      <c r="D40" s="61"/>
      <c r="E40" s="45"/>
      <c r="F40" s="73"/>
      <c r="G40" s="92"/>
      <c r="H40" s="92"/>
      <c r="I40" s="64"/>
      <c r="J40" s="46"/>
      <c r="K40" s="47">
        <f>IFERROR(SMALL(K35:K38,COUNTIF(K35:K38,0)+1),0)</f>
        <v>2</v>
      </c>
      <c r="L40" s="46">
        <f>IFERROR(SMALL(L35:L36,COUNTIF(L35:L36,0)+1),0)</f>
        <v>0.65</v>
      </c>
      <c r="M40" s="48"/>
      <c r="N40" s="48"/>
      <c r="O40" s="49"/>
      <c r="P40" s="49"/>
      <c r="Q40" s="46"/>
      <c r="R40" s="63">
        <f>IFERROR((R35+R36+#REF!+R37+R38)/(P35+P36+#REF!+P37+P38),0)</f>
        <v>0</v>
      </c>
      <c r="S40" s="62">
        <f>IFERROR((SMALL(K40:R40,COUNTIF(K40:R40,0)+1)),0)</f>
        <v>0.65</v>
      </c>
      <c r="T40" s="46">
        <f>T34</f>
        <v>0</v>
      </c>
      <c r="U40" s="50">
        <f>ROUND((S40+(S40*W40)+((S40+(S40*W40))*V40)),2)</f>
        <v>0.72</v>
      </c>
      <c r="V40" s="51">
        <v>0.1</v>
      </c>
      <c r="W40" s="51"/>
      <c r="X40" s="68">
        <f>IFERROR((SMALL(T40:U40,COUNTIF(T40:U40,0)+1)),0)</f>
        <v>0.72</v>
      </c>
      <c r="Y40" s="53">
        <f>X40*F34</f>
        <v>180</v>
      </c>
      <c r="Z40" s="55"/>
      <c r="AA40" s="56"/>
      <c r="AB40" s="28"/>
      <c r="AMG40"/>
    </row>
  </sheetData>
  <mergeCells count="74">
    <mergeCell ref="X34:X39"/>
    <mergeCell ref="Y34:Y39"/>
    <mergeCell ref="S34:S39"/>
    <mergeCell ref="T34:T39"/>
    <mergeCell ref="U34:U39"/>
    <mergeCell ref="V34:V39"/>
    <mergeCell ref="W34:W39"/>
    <mergeCell ref="A27:A32"/>
    <mergeCell ref="B27:B32"/>
    <mergeCell ref="C27:C32"/>
    <mergeCell ref="D27:D32"/>
    <mergeCell ref="E27:E32"/>
    <mergeCell ref="X27:X32"/>
    <mergeCell ref="Y27:Y32"/>
    <mergeCell ref="G33:H33"/>
    <mergeCell ref="W20:W25"/>
    <mergeCell ref="X20:X25"/>
    <mergeCell ref="Y20:Y25"/>
    <mergeCell ref="G26:H26"/>
    <mergeCell ref="T27:T32"/>
    <mergeCell ref="U27:U32"/>
    <mergeCell ref="S20:S25"/>
    <mergeCell ref="V27:V32"/>
    <mergeCell ref="W27:W32"/>
    <mergeCell ref="S27:S32"/>
    <mergeCell ref="B3:K3"/>
    <mergeCell ref="S4:X4"/>
    <mergeCell ref="F13:F18"/>
    <mergeCell ref="B13:B18"/>
    <mergeCell ref="C13:C18"/>
    <mergeCell ref="D13:D18"/>
    <mergeCell ref="E13:E18"/>
    <mergeCell ref="B6:B11"/>
    <mergeCell ref="C6:C11"/>
    <mergeCell ref="G5:K5"/>
    <mergeCell ref="M5:R5"/>
    <mergeCell ref="X13:X18"/>
    <mergeCell ref="S6:S11"/>
    <mergeCell ref="S13:S18"/>
    <mergeCell ref="X6:X11"/>
    <mergeCell ref="A13:A18"/>
    <mergeCell ref="T20:T25"/>
    <mergeCell ref="U20:U25"/>
    <mergeCell ref="V20:V25"/>
    <mergeCell ref="A6:A11"/>
    <mergeCell ref="F20:F25"/>
    <mergeCell ref="U13:U18"/>
    <mergeCell ref="V13:V18"/>
    <mergeCell ref="A20:A25"/>
    <mergeCell ref="B20:B25"/>
    <mergeCell ref="C20:C25"/>
    <mergeCell ref="D20:D25"/>
    <mergeCell ref="E20:E25"/>
    <mergeCell ref="B34:B39"/>
    <mergeCell ref="C34:C39"/>
    <mergeCell ref="D34:D39"/>
    <mergeCell ref="E34:E39"/>
    <mergeCell ref="A34:A39"/>
    <mergeCell ref="F34:F39"/>
    <mergeCell ref="G40:H40"/>
    <mergeCell ref="D6:D11"/>
    <mergeCell ref="E6:E11"/>
    <mergeCell ref="F6:F11"/>
    <mergeCell ref="G12:H12"/>
    <mergeCell ref="F27:F32"/>
    <mergeCell ref="Y13:Y18"/>
    <mergeCell ref="G19:H19"/>
    <mergeCell ref="T6:T11"/>
    <mergeCell ref="U6:U11"/>
    <mergeCell ref="V6:V11"/>
    <mergeCell ref="W6:W11"/>
    <mergeCell ref="T13:T18"/>
    <mergeCell ref="Y6:Y11"/>
    <mergeCell ref="W13:W18"/>
  </mergeCells>
  <hyperlinks>
    <hyperlink ref="G7" r:id="rId1" display="https://zakupki.gov.ru/epz/contract/contractCard/common-info.html?reestrNumber=2561500801026000039"/>
    <hyperlink ref="G8" r:id="rId2" display="https://zakupki.gov.ru/epz/contract/contractCard/common-info.html?reestrNumber=2321300141326000025"/>
    <hyperlink ref="G14" r:id="rId3" display="https://zakupki.gov.ru/epz/contract/contractCard/common-info.html?reestrNumber=1770500425426000137"/>
    <hyperlink ref="G15" r:id="rId4" display="https://zakupki.gov.ru/epz/contract/contractCard/common-info.html?reestrNumber=1344701500226000138"/>
    <hyperlink ref="G21" r:id="rId5" display="https://zakupki.gov.ru/epz/contract/contractCard/common-info.html?reestrNumber=2590502329026000091"/>
    <hyperlink ref="G22" r:id="rId6" display="https://zakupki.gov.ru/epz/contract/contractCard/common-info.html?reestrNumber=2544810039926000120"/>
    <hyperlink ref="G28" r:id="rId7" display="https://zakupki.gov.ru/epz/contract/contractCard/common-info.html?reestrNumber=2631819736726002091"/>
    <hyperlink ref="G35" r:id="rId8" display="https://zakupki.gov.ru/epz/contract/contractCard/common-info.html?reestrNumber=2366401449326000045"/>
    <hyperlink ref="G36" r:id="rId9" display="https://zakupki.gov.ru/epz/contract/contractCard/common-info.html?reestrNumber=2450102626126000098"/>
    <hyperlink ref="G29" r:id="rId10" display="https://zakupki.gov.ru/epz/contract/contractCard/common-info.html?reestrNumber=2142500162026000038"/>
  </hyperlinks>
  <pageMargins left="0.7" right="0.7" top="0.75" bottom="0.75" header="0.51180555555555496" footer="0.51180555555555496"/>
  <pageSetup paperSize="9" firstPageNumber="0"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M2" sqref="M2"/>
    </sheetView>
  </sheetViews>
  <sheetFormatPr defaultRowHeight="15" x14ac:dyDescent="0.25"/>
  <cols>
    <col min="1" max="1" width="14" customWidth="1"/>
    <col min="2" max="2" width="13.7109375" customWidth="1"/>
    <col min="3" max="3" width="55" customWidth="1"/>
    <col min="4" max="4" width="42" customWidth="1"/>
    <col min="10" max="10" width="14.85546875" customWidth="1"/>
    <col min="12" max="12" width="11.710937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5" t="s">
        <v>170</v>
      </c>
    </row>
    <row r="2" spans="1:13" ht="105" x14ac:dyDescent="0.25">
      <c r="A2" s="77" t="s">
        <v>81</v>
      </c>
      <c r="B2" s="78" t="s">
        <v>81</v>
      </c>
      <c r="C2" s="78" t="s">
        <v>181</v>
      </c>
      <c r="D2" s="78" t="s">
        <v>177</v>
      </c>
      <c r="E2" s="78"/>
      <c r="F2" s="79">
        <v>10</v>
      </c>
      <c r="G2" s="80">
        <v>21.6</v>
      </c>
      <c r="H2" s="81"/>
      <c r="I2" s="78" t="s">
        <v>178</v>
      </c>
      <c r="J2" s="81" t="s">
        <v>179</v>
      </c>
      <c r="K2" s="82" t="s">
        <v>182</v>
      </c>
      <c r="L2" s="83">
        <v>44334</v>
      </c>
      <c r="M2" s="88">
        <f>G2/F2/2</f>
        <v>1.08</v>
      </c>
    </row>
    <row r="3" spans="1:13" ht="75" x14ac:dyDescent="0.25">
      <c r="A3" s="77" t="s">
        <v>81</v>
      </c>
      <c r="B3" s="78" t="s">
        <v>81</v>
      </c>
      <c r="C3" s="78" t="s">
        <v>185</v>
      </c>
      <c r="D3" s="78" t="s">
        <v>186</v>
      </c>
      <c r="E3" s="78"/>
      <c r="F3" s="79">
        <v>10</v>
      </c>
      <c r="G3" s="80">
        <v>11.7</v>
      </c>
      <c r="H3" s="81"/>
      <c r="I3" s="78" t="s">
        <v>187</v>
      </c>
      <c r="J3" s="81" t="s">
        <v>179</v>
      </c>
      <c r="K3" s="82" t="s">
        <v>188</v>
      </c>
      <c r="L3" s="83">
        <v>44334</v>
      </c>
      <c r="M3" s="88">
        <f>G3/F3/1</f>
        <v>1.17</v>
      </c>
    </row>
    <row r="4" spans="1:13" ht="105" x14ac:dyDescent="0.25">
      <c r="A4" s="77" t="s">
        <v>81</v>
      </c>
      <c r="B4" s="78" t="s">
        <v>81</v>
      </c>
      <c r="C4" s="78" t="s">
        <v>176</v>
      </c>
      <c r="D4" s="78" t="s">
        <v>177</v>
      </c>
      <c r="E4" s="78"/>
      <c r="F4" s="79">
        <v>10</v>
      </c>
      <c r="G4" s="80">
        <v>25.3</v>
      </c>
      <c r="H4" s="81"/>
      <c r="I4" s="78" t="s">
        <v>178</v>
      </c>
      <c r="J4" s="81" t="s">
        <v>179</v>
      </c>
      <c r="K4" s="82" t="s">
        <v>180</v>
      </c>
      <c r="L4" s="83">
        <v>44334</v>
      </c>
      <c r="M4" s="89">
        <f t="shared" ref="M4:M9" si="0">G4/F4/2</f>
        <v>1.2650000000000001</v>
      </c>
    </row>
    <row r="5" spans="1:13" ht="45" x14ac:dyDescent="0.25">
      <c r="A5" s="77" t="s">
        <v>81</v>
      </c>
      <c r="B5" s="78" t="s">
        <v>102</v>
      </c>
      <c r="C5" s="78" t="s">
        <v>103</v>
      </c>
      <c r="D5" s="78" t="s">
        <v>104</v>
      </c>
      <c r="E5" s="78" t="s">
        <v>84</v>
      </c>
      <c r="F5" s="79">
        <v>10</v>
      </c>
      <c r="G5" s="80">
        <v>28.56</v>
      </c>
      <c r="H5" s="81"/>
      <c r="I5" s="78" t="s">
        <v>105</v>
      </c>
      <c r="J5" s="81" t="s">
        <v>106</v>
      </c>
      <c r="K5" s="82" t="s">
        <v>107</v>
      </c>
      <c r="L5" s="83">
        <v>44334</v>
      </c>
      <c r="M5" s="86">
        <f t="shared" si="0"/>
        <v>1.4279999999999999</v>
      </c>
    </row>
    <row r="6" spans="1:13" ht="45" x14ac:dyDescent="0.25">
      <c r="A6" s="77" t="s">
        <v>81</v>
      </c>
      <c r="B6" s="78" t="s">
        <v>102</v>
      </c>
      <c r="C6" s="78" t="s">
        <v>108</v>
      </c>
      <c r="D6" s="78" t="s">
        <v>104</v>
      </c>
      <c r="E6" s="78" t="s">
        <v>84</v>
      </c>
      <c r="F6" s="79">
        <v>10</v>
      </c>
      <c r="G6" s="80">
        <v>28.56</v>
      </c>
      <c r="H6" s="81"/>
      <c r="I6" s="78" t="s">
        <v>105</v>
      </c>
      <c r="J6" s="81" t="s">
        <v>106</v>
      </c>
      <c r="K6" s="82" t="s">
        <v>109</v>
      </c>
      <c r="L6" s="83">
        <v>44334</v>
      </c>
      <c r="M6" s="86">
        <f t="shared" si="0"/>
        <v>1.4279999999999999</v>
      </c>
    </row>
    <row r="7" spans="1:13" ht="75" x14ac:dyDescent="0.25">
      <c r="A7" s="77" t="s">
        <v>81</v>
      </c>
      <c r="B7" s="78" t="s">
        <v>81</v>
      </c>
      <c r="C7" s="78" t="s">
        <v>123</v>
      </c>
      <c r="D7" s="78" t="s">
        <v>124</v>
      </c>
      <c r="E7" s="78" t="s">
        <v>84</v>
      </c>
      <c r="F7" s="79">
        <v>10</v>
      </c>
      <c r="G7" s="80">
        <v>28.91</v>
      </c>
      <c r="H7" s="81"/>
      <c r="I7" s="78" t="s">
        <v>125</v>
      </c>
      <c r="J7" s="81" t="s">
        <v>126</v>
      </c>
      <c r="K7" s="82" t="s">
        <v>127</v>
      </c>
      <c r="L7" s="83">
        <v>45190</v>
      </c>
      <c r="M7" s="86">
        <f t="shared" si="0"/>
        <v>1.4455</v>
      </c>
    </row>
    <row r="8" spans="1:13" ht="75" x14ac:dyDescent="0.25">
      <c r="A8" s="77" t="s">
        <v>81</v>
      </c>
      <c r="B8" s="78" t="s">
        <v>81</v>
      </c>
      <c r="C8" s="78" t="s">
        <v>88</v>
      </c>
      <c r="D8" s="78" t="s">
        <v>124</v>
      </c>
      <c r="E8" s="78" t="s">
        <v>84</v>
      </c>
      <c r="F8" s="79">
        <v>10</v>
      </c>
      <c r="G8" s="80">
        <v>28.91</v>
      </c>
      <c r="H8" s="81"/>
      <c r="I8" s="78" t="s">
        <v>125</v>
      </c>
      <c r="J8" s="81" t="s">
        <v>126</v>
      </c>
      <c r="K8" s="82" t="s">
        <v>128</v>
      </c>
      <c r="L8" s="83">
        <v>45190</v>
      </c>
      <c r="M8" s="86">
        <f t="shared" si="0"/>
        <v>1.4455</v>
      </c>
    </row>
    <row r="9" spans="1:13" ht="60" x14ac:dyDescent="0.25">
      <c r="A9" s="77" t="s">
        <v>81</v>
      </c>
      <c r="B9" s="78" t="s">
        <v>81</v>
      </c>
      <c r="C9" s="78" t="s">
        <v>97</v>
      </c>
      <c r="D9" s="78" t="s">
        <v>98</v>
      </c>
      <c r="E9" s="78" t="s">
        <v>84</v>
      </c>
      <c r="F9" s="79">
        <v>10</v>
      </c>
      <c r="G9" s="80">
        <v>29</v>
      </c>
      <c r="H9" s="81"/>
      <c r="I9" s="78" t="s">
        <v>99</v>
      </c>
      <c r="J9" s="81" t="s">
        <v>100</v>
      </c>
      <c r="K9" s="82" t="s">
        <v>101</v>
      </c>
      <c r="L9" s="83">
        <v>44334</v>
      </c>
      <c r="M9" s="86">
        <f t="shared" si="0"/>
        <v>1.45</v>
      </c>
    </row>
    <row r="10" spans="1:13" ht="75" x14ac:dyDescent="0.25">
      <c r="A10" s="77" t="s">
        <v>81</v>
      </c>
      <c r="B10" s="78" t="s">
        <v>81</v>
      </c>
      <c r="C10" s="78" t="s">
        <v>93</v>
      </c>
      <c r="D10" s="78" t="s">
        <v>89</v>
      </c>
      <c r="E10" s="78" t="s">
        <v>84</v>
      </c>
      <c r="F10" s="79">
        <v>10</v>
      </c>
      <c r="G10" s="80">
        <v>14.8</v>
      </c>
      <c r="H10" s="81"/>
      <c r="I10" s="78" t="s">
        <v>90</v>
      </c>
      <c r="J10" s="81" t="s">
        <v>91</v>
      </c>
      <c r="K10" s="82" t="s">
        <v>94</v>
      </c>
      <c r="L10" s="83">
        <v>44333</v>
      </c>
      <c r="M10" s="86">
        <f>G10/F10/1</f>
        <v>1.48</v>
      </c>
    </row>
    <row r="11" spans="1:13" ht="90" x14ac:dyDescent="0.25">
      <c r="A11" s="77" t="s">
        <v>81</v>
      </c>
      <c r="B11" s="78" t="s">
        <v>81</v>
      </c>
      <c r="C11" s="78" t="s">
        <v>93</v>
      </c>
      <c r="D11" s="78" t="s">
        <v>95</v>
      </c>
      <c r="E11" s="78" t="s">
        <v>84</v>
      </c>
      <c r="F11" s="79">
        <v>10</v>
      </c>
      <c r="G11" s="80">
        <v>14.8</v>
      </c>
      <c r="H11" s="81"/>
      <c r="I11" s="78" t="s">
        <v>90</v>
      </c>
      <c r="J11" s="81" t="s">
        <v>91</v>
      </c>
      <c r="K11" s="82" t="s">
        <v>96</v>
      </c>
      <c r="L11" s="83">
        <v>44333</v>
      </c>
      <c r="M11" s="86">
        <f>G11/F11/1</f>
        <v>1.48</v>
      </c>
    </row>
    <row r="12" spans="1:13" ht="75" x14ac:dyDescent="0.25">
      <c r="A12" s="77" t="s">
        <v>81</v>
      </c>
      <c r="B12" s="78" t="s">
        <v>81</v>
      </c>
      <c r="C12" s="78" t="s">
        <v>88</v>
      </c>
      <c r="D12" s="78" t="s">
        <v>89</v>
      </c>
      <c r="E12" s="78" t="s">
        <v>84</v>
      </c>
      <c r="F12" s="79">
        <v>10</v>
      </c>
      <c r="G12" s="80">
        <v>29.65</v>
      </c>
      <c r="H12" s="81"/>
      <c r="I12" s="78" t="s">
        <v>90</v>
      </c>
      <c r="J12" s="81" t="s">
        <v>91</v>
      </c>
      <c r="K12" s="82" t="s">
        <v>92</v>
      </c>
      <c r="L12" s="83">
        <v>44333</v>
      </c>
      <c r="M12" s="86">
        <f>G12/F12/2</f>
        <v>1.4824999999999999</v>
      </c>
    </row>
    <row r="13" spans="1:13" ht="45" x14ac:dyDescent="0.25">
      <c r="A13" s="77" t="s">
        <v>81</v>
      </c>
      <c r="B13" s="78" t="s">
        <v>81</v>
      </c>
      <c r="C13" s="78" t="s">
        <v>110</v>
      </c>
      <c r="D13" s="78" t="s">
        <v>111</v>
      </c>
      <c r="E13" s="78" t="s">
        <v>84</v>
      </c>
      <c r="F13" s="79">
        <v>10</v>
      </c>
      <c r="G13" s="80">
        <v>60.32</v>
      </c>
      <c r="H13" s="81"/>
      <c r="I13" s="78" t="s">
        <v>99</v>
      </c>
      <c r="J13" s="81" t="s">
        <v>112</v>
      </c>
      <c r="K13" s="82" t="s">
        <v>113</v>
      </c>
      <c r="L13" s="83">
        <v>44799</v>
      </c>
      <c r="M13" s="86">
        <f>G13/F13/4</f>
        <v>1.508</v>
      </c>
    </row>
    <row r="14" spans="1:13" ht="45" x14ac:dyDescent="0.25">
      <c r="A14" s="77" t="s">
        <v>81</v>
      </c>
      <c r="B14" s="78" t="s">
        <v>81</v>
      </c>
      <c r="C14" s="78" t="s">
        <v>114</v>
      </c>
      <c r="D14" s="78" t="s">
        <v>111</v>
      </c>
      <c r="E14" s="78" t="s">
        <v>84</v>
      </c>
      <c r="F14" s="79">
        <v>10</v>
      </c>
      <c r="G14" s="80">
        <v>152.18</v>
      </c>
      <c r="H14" s="81"/>
      <c r="I14" s="78" t="s">
        <v>99</v>
      </c>
      <c r="J14" s="81" t="s">
        <v>115</v>
      </c>
      <c r="K14" s="82" t="s">
        <v>116</v>
      </c>
      <c r="L14" s="83">
        <v>45050</v>
      </c>
      <c r="M14" s="86">
        <f>G14/F14/10</f>
        <v>1.5218</v>
      </c>
    </row>
    <row r="15" spans="1:13" ht="45" x14ac:dyDescent="0.25">
      <c r="A15" s="77" t="s">
        <v>81</v>
      </c>
      <c r="B15" s="78" t="s">
        <v>81</v>
      </c>
      <c r="C15" s="78" t="s">
        <v>114</v>
      </c>
      <c r="D15" s="78" t="s">
        <v>111</v>
      </c>
      <c r="E15" s="78" t="s">
        <v>84</v>
      </c>
      <c r="F15" s="79">
        <v>10</v>
      </c>
      <c r="G15" s="80">
        <v>157.41</v>
      </c>
      <c r="H15" s="81"/>
      <c r="I15" s="78" t="s">
        <v>99</v>
      </c>
      <c r="J15" s="81" t="s">
        <v>132</v>
      </c>
      <c r="K15" s="82" t="s">
        <v>116</v>
      </c>
      <c r="L15" s="83">
        <v>45337</v>
      </c>
      <c r="M15" s="86">
        <f>G15/F15/10</f>
        <v>1.5741000000000001</v>
      </c>
    </row>
    <row r="16" spans="1:13" ht="105" x14ac:dyDescent="0.25">
      <c r="A16" s="77" t="s">
        <v>81</v>
      </c>
      <c r="B16" s="78" t="s">
        <v>81</v>
      </c>
      <c r="C16" s="78" t="s">
        <v>183</v>
      </c>
      <c r="D16" s="78" t="s">
        <v>177</v>
      </c>
      <c r="E16" s="78"/>
      <c r="F16" s="79">
        <v>10</v>
      </c>
      <c r="G16" s="80">
        <v>15.88</v>
      </c>
      <c r="H16" s="81"/>
      <c r="I16" s="78" t="s">
        <v>178</v>
      </c>
      <c r="J16" s="81" t="s">
        <v>179</v>
      </c>
      <c r="K16" s="82" t="s">
        <v>184</v>
      </c>
      <c r="L16" s="83">
        <v>44334</v>
      </c>
      <c r="M16" s="88">
        <f>G16/F16/1</f>
        <v>1.5880000000000001</v>
      </c>
    </row>
    <row r="17" spans="1:13" ht="45" x14ac:dyDescent="0.25">
      <c r="A17" s="77" t="s">
        <v>81</v>
      </c>
      <c r="B17" s="78" t="s">
        <v>81</v>
      </c>
      <c r="C17" s="78" t="s">
        <v>114</v>
      </c>
      <c r="D17" s="78" t="s">
        <v>111</v>
      </c>
      <c r="E17" s="78" t="s">
        <v>84</v>
      </c>
      <c r="F17" s="79">
        <v>10</v>
      </c>
      <c r="G17" s="80">
        <v>163.54</v>
      </c>
      <c r="H17" s="81"/>
      <c r="I17" s="78" t="s">
        <v>99</v>
      </c>
      <c r="J17" s="81" t="s">
        <v>148</v>
      </c>
      <c r="K17" s="82" t="s">
        <v>116</v>
      </c>
      <c r="L17" s="83">
        <v>45761</v>
      </c>
      <c r="M17" s="87">
        <f>G17/F17/10</f>
        <v>1.6354</v>
      </c>
    </row>
    <row r="18" spans="1:13" ht="60" x14ac:dyDescent="0.25">
      <c r="A18" s="77" t="s">
        <v>81</v>
      </c>
      <c r="B18" s="78" t="s">
        <v>81</v>
      </c>
      <c r="C18" s="78" t="s">
        <v>82</v>
      </c>
      <c r="D18" s="78" t="s">
        <v>83</v>
      </c>
      <c r="E18" s="78" t="s">
        <v>84</v>
      </c>
      <c r="F18" s="79">
        <v>10</v>
      </c>
      <c r="G18" s="80">
        <v>17.850000000000001</v>
      </c>
      <c r="H18" s="81"/>
      <c r="I18" s="78" t="s">
        <v>85</v>
      </c>
      <c r="J18" s="81" t="s">
        <v>86</v>
      </c>
      <c r="K18" s="82" t="s">
        <v>87</v>
      </c>
      <c r="L18" s="83">
        <v>44333</v>
      </c>
      <c r="M18" s="86">
        <f>G18/F18/1</f>
        <v>1.7850000000000001</v>
      </c>
    </row>
    <row r="19" spans="1:13" ht="105" x14ac:dyDescent="0.25">
      <c r="A19" s="77" t="s">
        <v>81</v>
      </c>
      <c r="B19" s="78" t="s">
        <v>81</v>
      </c>
      <c r="C19" s="78" t="s">
        <v>171</v>
      </c>
      <c r="D19" s="78" t="s">
        <v>172</v>
      </c>
      <c r="E19" s="78"/>
      <c r="F19" s="79">
        <v>10</v>
      </c>
      <c r="G19" s="80">
        <v>17.850000000000001</v>
      </c>
      <c r="H19" s="81"/>
      <c r="I19" s="78" t="s">
        <v>85</v>
      </c>
      <c r="J19" s="81" t="s">
        <v>86</v>
      </c>
      <c r="K19" s="82" t="s">
        <v>173</v>
      </c>
      <c r="L19" s="83">
        <v>44333</v>
      </c>
      <c r="M19" s="89">
        <f>G19/F19/1</f>
        <v>1.7850000000000001</v>
      </c>
    </row>
    <row r="20" spans="1:13" ht="60" x14ac:dyDescent="0.25">
      <c r="A20" s="77" t="s">
        <v>81</v>
      </c>
      <c r="B20" s="78" t="s">
        <v>81</v>
      </c>
      <c r="C20" s="78" t="s">
        <v>174</v>
      </c>
      <c r="D20" s="78" t="s">
        <v>83</v>
      </c>
      <c r="E20" s="78" t="s">
        <v>84</v>
      </c>
      <c r="F20" s="79">
        <v>10</v>
      </c>
      <c r="G20" s="80">
        <v>17.850000000000001</v>
      </c>
      <c r="H20" s="81"/>
      <c r="I20" s="78" t="s">
        <v>85</v>
      </c>
      <c r="J20" s="81" t="s">
        <v>86</v>
      </c>
      <c r="K20" s="82" t="s">
        <v>175</v>
      </c>
      <c r="L20" s="83">
        <v>44333</v>
      </c>
      <c r="M20" s="88">
        <f>G20/F20/1</f>
        <v>1.7850000000000001</v>
      </c>
    </row>
    <row r="21" spans="1:13" ht="60" x14ac:dyDescent="0.25">
      <c r="A21" s="77" t="s">
        <v>81</v>
      </c>
      <c r="B21" s="78" t="s">
        <v>81</v>
      </c>
      <c r="C21" s="78" t="s">
        <v>133</v>
      </c>
      <c r="D21" s="78" t="s">
        <v>139</v>
      </c>
      <c r="E21" s="78" t="s">
        <v>84</v>
      </c>
      <c r="F21" s="79">
        <v>10</v>
      </c>
      <c r="G21" s="80">
        <v>38.159999999999997</v>
      </c>
      <c r="H21" s="81"/>
      <c r="I21" s="78" t="s">
        <v>140</v>
      </c>
      <c r="J21" s="81" t="s">
        <v>141</v>
      </c>
      <c r="K21" s="82" t="s">
        <v>145</v>
      </c>
      <c r="L21" s="83">
        <v>45409</v>
      </c>
      <c r="M21" s="86">
        <f t="shared" ref="M21:M43" si="1">G21/F21/2</f>
        <v>1.9079999999999999</v>
      </c>
    </row>
    <row r="22" spans="1:13" ht="60" x14ac:dyDescent="0.25">
      <c r="A22" s="77" t="s">
        <v>81</v>
      </c>
      <c r="B22" s="78" t="s">
        <v>81</v>
      </c>
      <c r="C22" s="78" t="s">
        <v>146</v>
      </c>
      <c r="D22" s="78" t="s">
        <v>139</v>
      </c>
      <c r="E22" s="78" t="s">
        <v>84</v>
      </c>
      <c r="F22" s="79">
        <v>10</v>
      </c>
      <c r="G22" s="80">
        <v>38.159999999999997</v>
      </c>
      <c r="H22" s="81"/>
      <c r="I22" s="78" t="s">
        <v>140</v>
      </c>
      <c r="J22" s="81" t="s">
        <v>141</v>
      </c>
      <c r="K22" s="82" t="s">
        <v>147</v>
      </c>
      <c r="L22" s="83">
        <v>45409</v>
      </c>
      <c r="M22" s="86">
        <f t="shared" si="1"/>
        <v>1.9079999999999999</v>
      </c>
    </row>
    <row r="23" spans="1:13" ht="120" x14ac:dyDescent="0.25">
      <c r="A23" s="77" t="s">
        <v>81</v>
      </c>
      <c r="B23" s="78" t="s">
        <v>81</v>
      </c>
      <c r="C23" s="78" t="s">
        <v>153</v>
      </c>
      <c r="D23" s="78" t="s">
        <v>154</v>
      </c>
      <c r="E23" s="78" t="s">
        <v>84</v>
      </c>
      <c r="F23" s="79">
        <v>5</v>
      </c>
      <c r="G23" s="80">
        <v>19.39</v>
      </c>
      <c r="H23" s="81"/>
      <c r="I23" s="78" t="s">
        <v>155</v>
      </c>
      <c r="J23" s="81" t="s">
        <v>156</v>
      </c>
      <c r="K23" s="82" t="s">
        <v>157</v>
      </c>
      <c r="L23" s="83">
        <v>45804</v>
      </c>
      <c r="M23" s="87">
        <f t="shared" si="1"/>
        <v>1.9390000000000001</v>
      </c>
    </row>
    <row r="24" spans="1:13" ht="120" x14ac:dyDescent="0.25">
      <c r="A24" s="77" t="s">
        <v>81</v>
      </c>
      <c r="B24" s="78" t="s">
        <v>81</v>
      </c>
      <c r="C24" s="78" t="s">
        <v>160</v>
      </c>
      <c r="D24" s="78" t="s">
        <v>154</v>
      </c>
      <c r="E24" s="78" t="s">
        <v>84</v>
      </c>
      <c r="F24" s="79">
        <v>20</v>
      </c>
      <c r="G24" s="80">
        <v>77.569999999999993</v>
      </c>
      <c r="H24" s="81"/>
      <c r="I24" s="78" t="s">
        <v>155</v>
      </c>
      <c r="J24" s="81" t="s">
        <v>156</v>
      </c>
      <c r="K24" s="82" t="s">
        <v>161</v>
      </c>
      <c r="L24" s="83">
        <v>45804</v>
      </c>
      <c r="M24" s="86">
        <f t="shared" si="1"/>
        <v>1.9392499999999999</v>
      </c>
    </row>
    <row r="25" spans="1:13" ht="60" x14ac:dyDescent="0.25">
      <c r="A25" s="77" t="s">
        <v>81</v>
      </c>
      <c r="B25" s="78" t="s">
        <v>81</v>
      </c>
      <c r="C25" s="78" t="s">
        <v>133</v>
      </c>
      <c r="D25" s="78" t="s">
        <v>139</v>
      </c>
      <c r="E25" s="78" t="s">
        <v>84</v>
      </c>
      <c r="F25" s="79">
        <v>10</v>
      </c>
      <c r="G25" s="80">
        <v>39.85</v>
      </c>
      <c r="H25" s="81"/>
      <c r="I25" s="78" t="s">
        <v>140</v>
      </c>
      <c r="J25" s="81" t="s">
        <v>149</v>
      </c>
      <c r="K25" s="82" t="s">
        <v>145</v>
      </c>
      <c r="L25" s="83">
        <v>45772</v>
      </c>
      <c r="M25" s="86">
        <f t="shared" si="1"/>
        <v>1.9925000000000002</v>
      </c>
    </row>
    <row r="26" spans="1:13" ht="60" x14ac:dyDescent="0.25">
      <c r="A26" s="77" t="s">
        <v>81</v>
      </c>
      <c r="B26" s="78" t="s">
        <v>81</v>
      </c>
      <c r="C26" s="78" t="s">
        <v>146</v>
      </c>
      <c r="D26" s="78" t="s">
        <v>139</v>
      </c>
      <c r="E26" s="78" t="s">
        <v>84</v>
      </c>
      <c r="F26" s="79">
        <v>10</v>
      </c>
      <c r="G26" s="80">
        <v>39.85</v>
      </c>
      <c r="H26" s="81"/>
      <c r="I26" s="78" t="s">
        <v>140</v>
      </c>
      <c r="J26" s="81" t="s">
        <v>149</v>
      </c>
      <c r="K26" s="82" t="s">
        <v>147</v>
      </c>
      <c r="L26" s="83">
        <v>45772</v>
      </c>
      <c r="M26" s="86">
        <f t="shared" si="1"/>
        <v>1.9925000000000002</v>
      </c>
    </row>
    <row r="27" spans="1:13" ht="90" x14ac:dyDescent="0.25">
      <c r="A27" s="77" t="s">
        <v>81</v>
      </c>
      <c r="B27" s="78" t="s">
        <v>81</v>
      </c>
      <c r="C27" s="78" t="s">
        <v>108</v>
      </c>
      <c r="D27" s="78" t="s">
        <v>129</v>
      </c>
      <c r="E27" s="78" t="s">
        <v>84</v>
      </c>
      <c r="F27" s="79">
        <v>10</v>
      </c>
      <c r="G27" s="80">
        <v>49.2</v>
      </c>
      <c r="H27" s="81"/>
      <c r="I27" s="78" t="s">
        <v>130</v>
      </c>
      <c r="J27" s="81" t="s">
        <v>126</v>
      </c>
      <c r="K27" s="82" t="s">
        <v>131</v>
      </c>
      <c r="L27" s="83">
        <v>45190</v>
      </c>
      <c r="M27" s="86">
        <f t="shared" si="1"/>
        <v>2.46</v>
      </c>
    </row>
    <row r="28" spans="1:13" ht="75" x14ac:dyDescent="0.25">
      <c r="A28" s="77" t="s">
        <v>81</v>
      </c>
      <c r="B28" s="78" t="s">
        <v>81</v>
      </c>
      <c r="C28" s="78" t="s">
        <v>123</v>
      </c>
      <c r="D28" s="78" t="s">
        <v>124</v>
      </c>
      <c r="E28" s="78" t="s">
        <v>84</v>
      </c>
      <c r="F28" s="79">
        <v>10</v>
      </c>
      <c r="G28" s="80">
        <v>60.49</v>
      </c>
      <c r="H28" s="81"/>
      <c r="I28" s="78" t="s">
        <v>125</v>
      </c>
      <c r="J28" s="81" t="s">
        <v>162</v>
      </c>
      <c r="K28" s="82" t="s">
        <v>127</v>
      </c>
      <c r="L28" s="83">
        <v>45887</v>
      </c>
      <c r="M28" s="86">
        <f t="shared" si="1"/>
        <v>3.0245000000000002</v>
      </c>
    </row>
    <row r="29" spans="1:13" ht="75" x14ac:dyDescent="0.25">
      <c r="A29" s="77" t="s">
        <v>81</v>
      </c>
      <c r="B29" s="78" t="s">
        <v>81</v>
      </c>
      <c r="C29" s="78" t="s">
        <v>88</v>
      </c>
      <c r="D29" s="78" t="s">
        <v>124</v>
      </c>
      <c r="E29" s="78" t="s">
        <v>84</v>
      </c>
      <c r="F29" s="79">
        <v>10</v>
      </c>
      <c r="G29" s="80">
        <v>60.49</v>
      </c>
      <c r="H29" s="81"/>
      <c r="I29" s="78" t="s">
        <v>125</v>
      </c>
      <c r="J29" s="81" t="s">
        <v>162</v>
      </c>
      <c r="K29" s="82" t="s">
        <v>128</v>
      </c>
      <c r="L29" s="83">
        <v>45887</v>
      </c>
      <c r="M29" s="86">
        <f t="shared" si="1"/>
        <v>3.0245000000000002</v>
      </c>
    </row>
    <row r="30" spans="1:13" ht="75" x14ac:dyDescent="0.25">
      <c r="A30" s="77" t="s">
        <v>81</v>
      </c>
      <c r="B30" s="78" t="s">
        <v>81</v>
      </c>
      <c r="C30" s="78" t="s">
        <v>133</v>
      </c>
      <c r="D30" s="78" t="s">
        <v>124</v>
      </c>
      <c r="E30" s="78" t="s">
        <v>84</v>
      </c>
      <c r="F30" s="79">
        <v>10</v>
      </c>
      <c r="G30" s="80">
        <v>60.49</v>
      </c>
      <c r="H30" s="81"/>
      <c r="I30" s="78" t="s">
        <v>166</v>
      </c>
      <c r="J30" s="81" t="s">
        <v>167</v>
      </c>
      <c r="K30" s="82" t="s">
        <v>128</v>
      </c>
      <c r="L30" s="83">
        <v>45959</v>
      </c>
      <c r="M30" s="86">
        <f t="shared" si="1"/>
        <v>3.0245000000000002</v>
      </c>
    </row>
    <row r="31" spans="1:13" ht="75" x14ac:dyDescent="0.25">
      <c r="A31" s="77" t="s">
        <v>81</v>
      </c>
      <c r="B31" s="78" t="s">
        <v>81</v>
      </c>
      <c r="C31" s="78" t="s">
        <v>168</v>
      </c>
      <c r="D31" s="78" t="s">
        <v>124</v>
      </c>
      <c r="E31" s="78" t="s">
        <v>84</v>
      </c>
      <c r="F31" s="79">
        <v>10</v>
      </c>
      <c r="G31" s="80">
        <v>60.49</v>
      </c>
      <c r="H31" s="81"/>
      <c r="I31" s="78" t="s">
        <v>166</v>
      </c>
      <c r="J31" s="81" t="s">
        <v>167</v>
      </c>
      <c r="K31" s="82" t="s">
        <v>127</v>
      </c>
      <c r="L31" s="83">
        <v>45959</v>
      </c>
      <c r="M31" s="86">
        <f t="shared" si="1"/>
        <v>3.0245000000000002</v>
      </c>
    </row>
    <row r="32" spans="1:13" ht="45" x14ac:dyDescent="0.25">
      <c r="A32" s="77" t="s">
        <v>81</v>
      </c>
      <c r="B32" s="78" t="s">
        <v>81</v>
      </c>
      <c r="C32" s="78" t="s">
        <v>133</v>
      </c>
      <c r="D32" s="78" t="s">
        <v>134</v>
      </c>
      <c r="E32" s="78" t="s">
        <v>84</v>
      </c>
      <c r="F32" s="79">
        <v>10</v>
      </c>
      <c r="G32" s="80">
        <v>62.86</v>
      </c>
      <c r="H32" s="81"/>
      <c r="I32" s="78" t="s">
        <v>135</v>
      </c>
      <c r="J32" s="81" t="s">
        <v>136</v>
      </c>
      <c r="K32" s="82" t="s">
        <v>137</v>
      </c>
      <c r="L32" s="83">
        <v>45394</v>
      </c>
      <c r="M32" s="86">
        <f t="shared" si="1"/>
        <v>3.1429999999999998</v>
      </c>
    </row>
    <row r="33" spans="1:13" ht="60" x14ac:dyDescent="0.25">
      <c r="A33" s="77" t="s">
        <v>81</v>
      </c>
      <c r="B33" s="78" t="s">
        <v>81</v>
      </c>
      <c r="C33" s="78" t="s">
        <v>133</v>
      </c>
      <c r="D33" s="78" t="s">
        <v>134</v>
      </c>
      <c r="E33" s="78" t="s">
        <v>84</v>
      </c>
      <c r="F33" s="79">
        <v>10</v>
      </c>
      <c r="G33" s="80">
        <v>62.86</v>
      </c>
      <c r="H33" s="81"/>
      <c r="I33" s="78" t="s">
        <v>151</v>
      </c>
      <c r="J33" s="81" t="s">
        <v>152</v>
      </c>
      <c r="K33" s="82" t="s">
        <v>137</v>
      </c>
      <c r="L33" s="83">
        <v>45799</v>
      </c>
      <c r="M33" s="86">
        <f t="shared" si="1"/>
        <v>3.1429999999999998</v>
      </c>
    </row>
    <row r="34" spans="1:13" ht="60" x14ac:dyDescent="0.25">
      <c r="A34" s="77" t="s">
        <v>81</v>
      </c>
      <c r="B34" s="78" t="s">
        <v>81</v>
      </c>
      <c r="C34" s="78" t="s">
        <v>117</v>
      </c>
      <c r="D34" s="78" t="s">
        <v>83</v>
      </c>
      <c r="E34" s="78" t="s">
        <v>84</v>
      </c>
      <c r="F34" s="79">
        <v>10</v>
      </c>
      <c r="G34" s="80">
        <v>64.2</v>
      </c>
      <c r="H34" s="81"/>
      <c r="I34" s="78" t="s">
        <v>85</v>
      </c>
      <c r="J34" s="81" t="s">
        <v>118</v>
      </c>
      <c r="K34" s="82" t="s">
        <v>119</v>
      </c>
      <c r="L34" s="83">
        <v>45156</v>
      </c>
      <c r="M34" s="86">
        <f t="shared" si="1"/>
        <v>3.21</v>
      </c>
    </row>
    <row r="35" spans="1:13" ht="60" x14ac:dyDescent="0.25">
      <c r="A35" s="77" t="s">
        <v>81</v>
      </c>
      <c r="B35" s="78" t="s">
        <v>81</v>
      </c>
      <c r="C35" s="78" t="s">
        <v>120</v>
      </c>
      <c r="D35" s="78" t="s">
        <v>83</v>
      </c>
      <c r="E35" s="78" t="s">
        <v>84</v>
      </c>
      <c r="F35" s="79">
        <v>10</v>
      </c>
      <c r="G35" s="80">
        <v>64.2</v>
      </c>
      <c r="H35" s="81"/>
      <c r="I35" s="78" t="s">
        <v>85</v>
      </c>
      <c r="J35" s="81" t="s">
        <v>118</v>
      </c>
      <c r="K35" s="82" t="s">
        <v>121</v>
      </c>
      <c r="L35" s="83">
        <v>45156</v>
      </c>
      <c r="M35" s="86">
        <f t="shared" si="1"/>
        <v>3.21</v>
      </c>
    </row>
    <row r="36" spans="1:13" ht="60" x14ac:dyDescent="0.25">
      <c r="A36" s="77" t="s">
        <v>81</v>
      </c>
      <c r="B36" s="78" t="s">
        <v>81</v>
      </c>
      <c r="C36" s="78" t="s">
        <v>117</v>
      </c>
      <c r="D36" s="78" t="s">
        <v>83</v>
      </c>
      <c r="E36" s="78" t="s">
        <v>84</v>
      </c>
      <c r="F36" s="79">
        <v>10</v>
      </c>
      <c r="G36" s="80">
        <v>64.2</v>
      </c>
      <c r="H36" s="81"/>
      <c r="I36" s="78" t="s">
        <v>85</v>
      </c>
      <c r="J36" s="81" t="s">
        <v>118</v>
      </c>
      <c r="K36" s="82" t="s">
        <v>122</v>
      </c>
      <c r="L36" s="83">
        <v>45156</v>
      </c>
      <c r="M36" s="86">
        <f t="shared" si="1"/>
        <v>3.21</v>
      </c>
    </row>
    <row r="37" spans="1:13" ht="60" x14ac:dyDescent="0.25">
      <c r="A37" s="77" t="s">
        <v>81</v>
      </c>
      <c r="B37" s="78" t="s">
        <v>81</v>
      </c>
      <c r="C37" s="78" t="s">
        <v>146</v>
      </c>
      <c r="D37" s="78" t="s">
        <v>139</v>
      </c>
      <c r="E37" s="78" t="s">
        <v>84</v>
      </c>
      <c r="F37" s="79">
        <v>10</v>
      </c>
      <c r="G37" s="80">
        <v>65.2</v>
      </c>
      <c r="H37" s="81"/>
      <c r="I37" s="78" t="s">
        <v>140</v>
      </c>
      <c r="J37" s="81" t="s">
        <v>163</v>
      </c>
      <c r="K37" s="82" t="s">
        <v>147</v>
      </c>
      <c r="L37" s="83">
        <v>45909</v>
      </c>
      <c r="M37" s="86">
        <f t="shared" si="1"/>
        <v>3.2600000000000002</v>
      </c>
    </row>
    <row r="38" spans="1:13" ht="60" x14ac:dyDescent="0.25">
      <c r="A38" s="77" t="s">
        <v>81</v>
      </c>
      <c r="B38" s="78" t="s">
        <v>81</v>
      </c>
      <c r="C38" s="78" t="s">
        <v>133</v>
      </c>
      <c r="D38" s="78" t="s">
        <v>139</v>
      </c>
      <c r="E38" s="78" t="s">
        <v>84</v>
      </c>
      <c r="F38" s="79">
        <v>10</v>
      </c>
      <c r="G38" s="80">
        <v>65.2</v>
      </c>
      <c r="H38" s="81"/>
      <c r="I38" s="78" t="s">
        <v>140</v>
      </c>
      <c r="J38" s="81" t="s">
        <v>163</v>
      </c>
      <c r="K38" s="82" t="s">
        <v>145</v>
      </c>
      <c r="L38" s="83">
        <v>45909</v>
      </c>
      <c r="M38" s="86">
        <f t="shared" si="1"/>
        <v>3.2600000000000002</v>
      </c>
    </row>
    <row r="39" spans="1:13" ht="60" x14ac:dyDescent="0.25">
      <c r="A39" s="77" t="s">
        <v>81</v>
      </c>
      <c r="B39" s="78" t="s">
        <v>81</v>
      </c>
      <c r="C39" s="78" t="s">
        <v>117</v>
      </c>
      <c r="D39" s="78" t="s">
        <v>83</v>
      </c>
      <c r="E39" s="78" t="s">
        <v>84</v>
      </c>
      <c r="F39" s="79">
        <v>10</v>
      </c>
      <c r="G39" s="80">
        <v>67.08</v>
      </c>
      <c r="H39" s="81"/>
      <c r="I39" s="78" t="s">
        <v>85</v>
      </c>
      <c r="J39" s="81" t="s">
        <v>150</v>
      </c>
      <c r="K39" s="82" t="s">
        <v>119</v>
      </c>
      <c r="L39" s="83">
        <v>45775</v>
      </c>
      <c r="M39" s="86">
        <f t="shared" si="1"/>
        <v>3.3540000000000001</v>
      </c>
    </row>
    <row r="40" spans="1:13" ht="60" x14ac:dyDescent="0.25">
      <c r="A40" s="77" t="s">
        <v>81</v>
      </c>
      <c r="B40" s="78" t="s">
        <v>81</v>
      </c>
      <c r="C40" s="78" t="s">
        <v>120</v>
      </c>
      <c r="D40" s="78" t="s">
        <v>83</v>
      </c>
      <c r="E40" s="78" t="s">
        <v>84</v>
      </c>
      <c r="F40" s="79">
        <v>10</v>
      </c>
      <c r="G40" s="80">
        <v>67.08</v>
      </c>
      <c r="H40" s="81"/>
      <c r="I40" s="78" t="s">
        <v>85</v>
      </c>
      <c r="J40" s="81" t="s">
        <v>150</v>
      </c>
      <c r="K40" s="82" t="s">
        <v>121</v>
      </c>
      <c r="L40" s="83">
        <v>45775</v>
      </c>
      <c r="M40" s="86">
        <f t="shared" si="1"/>
        <v>3.3540000000000001</v>
      </c>
    </row>
    <row r="41" spans="1:13" ht="60" x14ac:dyDescent="0.25">
      <c r="A41" s="77" t="s">
        <v>81</v>
      </c>
      <c r="B41" s="78" t="s">
        <v>81</v>
      </c>
      <c r="C41" s="78" t="s">
        <v>117</v>
      </c>
      <c r="D41" s="78" t="s">
        <v>83</v>
      </c>
      <c r="E41" s="78" t="s">
        <v>84</v>
      </c>
      <c r="F41" s="79">
        <v>10</v>
      </c>
      <c r="G41" s="80">
        <v>67.08</v>
      </c>
      <c r="H41" s="81"/>
      <c r="I41" s="78" t="s">
        <v>85</v>
      </c>
      <c r="J41" s="81" t="s">
        <v>150</v>
      </c>
      <c r="K41" s="82" t="s">
        <v>122</v>
      </c>
      <c r="L41" s="83">
        <v>45775</v>
      </c>
      <c r="M41" s="86">
        <f t="shared" si="1"/>
        <v>3.3540000000000001</v>
      </c>
    </row>
    <row r="42" spans="1:13" ht="60" x14ac:dyDescent="0.25">
      <c r="A42" s="77" t="s">
        <v>81</v>
      </c>
      <c r="B42" s="78" t="s">
        <v>81</v>
      </c>
      <c r="C42" s="78" t="s">
        <v>146</v>
      </c>
      <c r="D42" s="78" t="s">
        <v>139</v>
      </c>
      <c r="E42" s="78" t="s">
        <v>84</v>
      </c>
      <c r="F42" s="79">
        <v>10</v>
      </c>
      <c r="G42" s="80">
        <v>67.7</v>
      </c>
      <c r="H42" s="81"/>
      <c r="I42" s="78" t="s">
        <v>140</v>
      </c>
      <c r="J42" s="81" t="s">
        <v>169</v>
      </c>
      <c r="K42" s="82" t="s">
        <v>147</v>
      </c>
      <c r="L42" s="83">
        <v>46120</v>
      </c>
      <c r="M42" s="86">
        <f t="shared" si="1"/>
        <v>3.3850000000000002</v>
      </c>
    </row>
    <row r="43" spans="1:13" ht="60" x14ac:dyDescent="0.25">
      <c r="A43" s="77" t="s">
        <v>81</v>
      </c>
      <c r="B43" s="78" t="s">
        <v>81</v>
      </c>
      <c r="C43" s="78" t="s">
        <v>133</v>
      </c>
      <c r="D43" s="78" t="s">
        <v>139</v>
      </c>
      <c r="E43" s="78" t="s">
        <v>84</v>
      </c>
      <c r="F43" s="79">
        <v>10</v>
      </c>
      <c r="G43" s="80">
        <v>67.7</v>
      </c>
      <c r="H43" s="81"/>
      <c r="I43" s="78" t="s">
        <v>140</v>
      </c>
      <c r="J43" s="81" t="s">
        <v>169</v>
      </c>
      <c r="K43" s="82" t="s">
        <v>145</v>
      </c>
      <c r="L43" s="83">
        <v>46120</v>
      </c>
      <c r="M43" s="86">
        <f t="shared" si="1"/>
        <v>3.3850000000000002</v>
      </c>
    </row>
    <row r="44" spans="1:13" ht="60" x14ac:dyDescent="0.25">
      <c r="A44" s="77" t="s">
        <v>81</v>
      </c>
      <c r="B44" s="78" t="s">
        <v>81</v>
      </c>
      <c r="C44" s="78" t="s">
        <v>138</v>
      </c>
      <c r="D44" s="78" t="s">
        <v>139</v>
      </c>
      <c r="E44" s="78" t="s">
        <v>84</v>
      </c>
      <c r="F44" s="79">
        <v>10</v>
      </c>
      <c r="G44" s="80">
        <v>34.54</v>
      </c>
      <c r="H44" s="81"/>
      <c r="I44" s="78" t="s">
        <v>140</v>
      </c>
      <c r="J44" s="81" t="s">
        <v>141</v>
      </c>
      <c r="K44" s="82" t="s">
        <v>142</v>
      </c>
      <c r="L44" s="83">
        <v>45409</v>
      </c>
      <c r="M44" s="86">
        <f>G44/F44/1</f>
        <v>3.4539999999999997</v>
      </c>
    </row>
    <row r="45" spans="1:13" ht="60" x14ac:dyDescent="0.25">
      <c r="A45" s="77" t="s">
        <v>81</v>
      </c>
      <c r="B45" s="78" t="s">
        <v>81</v>
      </c>
      <c r="C45" s="78" t="s">
        <v>143</v>
      </c>
      <c r="D45" s="78" t="s">
        <v>139</v>
      </c>
      <c r="E45" s="78" t="s">
        <v>84</v>
      </c>
      <c r="F45" s="79">
        <v>10</v>
      </c>
      <c r="G45" s="80">
        <v>34.54</v>
      </c>
      <c r="H45" s="81"/>
      <c r="I45" s="78" t="s">
        <v>140</v>
      </c>
      <c r="J45" s="81" t="s">
        <v>141</v>
      </c>
      <c r="K45" s="82" t="s">
        <v>144</v>
      </c>
      <c r="L45" s="83">
        <v>45409</v>
      </c>
      <c r="M45" s="86">
        <f>G45/F45/1</f>
        <v>3.4539999999999997</v>
      </c>
    </row>
    <row r="46" spans="1:13" ht="90" x14ac:dyDescent="0.25">
      <c r="A46" s="77" t="s">
        <v>81</v>
      </c>
      <c r="B46" s="78" t="s">
        <v>81</v>
      </c>
      <c r="C46" s="78" t="s">
        <v>108</v>
      </c>
      <c r="D46" s="78" t="s">
        <v>129</v>
      </c>
      <c r="E46" s="78" t="s">
        <v>84</v>
      </c>
      <c r="F46" s="79">
        <v>10</v>
      </c>
      <c r="G46" s="80">
        <v>78</v>
      </c>
      <c r="H46" s="81"/>
      <c r="I46" s="78" t="s">
        <v>130</v>
      </c>
      <c r="J46" s="81" t="s">
        <v>163</v>
      </c>
      <c r="K46" s="82" t="s">
        <v>131</v>
      </c>
      <c r="L46" s="83">
        <v>45909</v>
      </c>
      <c r="M46" s="86">
        <f t="shared" ref="M46:M52" si="2">G46/F46/2</f>
        <v>3.9</v>
      </c>
    </row>
    <row r="47" spans="1:13" ht="90" x14ac:dyDescent="0.25">
      <c r="A47" s="77" t="s">
        <v>81</v>
      </c>
      <c r="B47" s="78" t="s">
        <v>81</v>
      </c>
      <c r="C47" s="78" t="s">
        <v>108</v>
      </c>
      <c r="D47" s="78" t="s">
        <v>129</v>
      </c>
      <c r="E47" s="78" t="s">
        <v>84</v>
      </c>
      <c r="F47" s="79">
        <v>10</v>
      </c>
      <c r="G47" s="80">
        <v>78</v>
      </c>
      <c r="H47" s="81"/>
      <c r="I47" s="78" t="s">
        <v>164</v>
      </c>
      <c r="J47" s="81" t="s">
        <v>165</v>
      </c>
      <c r="K47" s="82" t="s">
        <v>131</v>
      </c>
      <c r="L47" s="83">
        <v>45925</v>
      </c>
      <c r="M47" s="86">
        <f t="shared" si="2"/>
        <v>3.9</v>
      </c>
    </row>
    <row r="48" spans="1:13" ht="120" x14ac:dyDescent="0.25">
      <c r="A48" s="77" t="s">
        <v>81</v>
      </c>
      <c r="B48" s="78" t="s">
        <v>81</v>
      </c>
      <c r="C48" s="78" t="s">
        <v>158</v>
      </c>
      <c r="D48" s="78" t="s">
        <v>154</v>
      </c>
      <c r="E48" s="78" t="s">
        <v>84</v>
      </c>
      <c r="F48" s="79">
        <v>10</v>
      </c>
      <c r="G48" s="80">
        <v>95.58</v>
      </c>
      <c r="H48" s="81"/>
      <c r="I48" s="78" t="s">
        <v>155</v>
      </c>
      <c r="J48" s="81" t="s">
        <v>156</v>
      </c>
      <c r="K48" s="82" t="s">
        <v>159</v>
      </c>
      <c r="L48" s="83">
        <v>45804</v>
      </c>
      <c r="M48" s="86">
        <f t="shared" si="2"/>
        <v>4.7789999999999999</v>
      </c>
    </row>
    <row r="49" spans="1:13" ht="60" x14ac:dyDescent="0.25">
      <c r="A49" s="77" t="s">
        <v>81</v>
      </c>
      <c r="B49" s="78" t="s">
        <v>81</v>
      </c>
      <c r="C49" s="78" t="s">
        <v>133</v>
      </c>
      <c r="D49" s="78" t="s">
        <v>134</v>
      </c>
      <c r="E49" s="78" t="s">
        <v>84</v>
      </c>
      <c r="F49" s="79">
        <v>10</v>
      </c>
      <c r="G49" s="80">
        <v>95.58</v>
      </c>
      <c r="H49" s="81"/>
      <c r="I49" s="78" t="s">
        <v>151</v>
      </c>
      <c r="J49" s="81" t="s">
        <v>163</v>
      </c>
      <c r="K49" s="82" t="s">
        <v>137</v>
      </c>
      <c r="L49" s="83">
        <v>45909</v>
      </c>
      <c r="M49" s="86">
        <f t="shared" si="2"/>
        <v>4.7789999999999999</v>
      </c>
    </row>
    <row r="50" spans="1:13" ht="120" x14ac:dyDescent="0.25">
      <c r="A50" s="77" t="s">
        <v>81</v>
      </c>
      <c r="B50" s="78" t="s">
        <v>81</v>
      </c>
      <c r="C50" s="78" t="s">
        <v>153</v>
      </c>
      <c r="D50" s="78" t="s">
        <v>154</v>
      </c>
      <c r="E50" s="78" t="s">
        <v>84</v>
      </c>
      <c r="F50" s="79">
        <v>5</v>
      </c>
      <c r="G50" s="80">
        <v>47.79</v>
      </c>
      <c r="H50" s="81"/>
      <c r="I50" s="78" t="s">
        <v>155</v>
      </c>
      <c r="J50" s="81" t="s">
        <v>163</v>
      </c>
      <c r="K50" s="82" t="s">
        <v>157</v>
      </c>
      <c r="L50" s="83">
        <v>45909</v>
      </c>
      <c r="M50" s="86">
        <f t="shared" si="2"/>
        <v>4.7789999999999999</v>
      </c>
    </row>
    <row r="51" spans="1:13" ht="120" x14ac:dyDescent="0.25">
      <c r="A51" s="77" t="s">
        <v>81</v>
      </c>
      <c r="B51" s="78" t="s">
        <v>81</v>
      </c>
      <c r="C51" s="78" t="s">
        <v>160</v>
      </c>
      <c r="D51" s="78" t="s">
        <v>154</v>
      </c>
      <c r="E51" s="78" t="s">
        <v>84</v>
      </c>
      <c r="F51" s="79">
        <v>20</v>
      </c>
      <c r="G51" s="80">
        <v>191.16</v>
      </c>
      <c r="H51" s="81"/>
      <c r="I51" s="78" t="s">
        <v>155</v>
      </c>
      <c r="J51" s="81" t="s">
        <v>163</v>
      </c>
      <c r="K51" s="82" t="s">
        <v>161</v>
      </c>
      <c r="L51" s="83">
        <v>45909</v>
      </c>
      <c r="M51" s="86">
        <f t="shared" si="2"/>
        <v>4.7789999999999999</v>
      </c>
    </row>
    <row r="52" spans="1:13" ht="45" x14ac:dyDescent="0.25">
      <c r="A52" s="77" t="s">
        <v>81</v>
      </c>
      <c r="B52" s="78" t="s">
        <v>81</v>
      </c>
      <c r="C52" s="78" t="s">
        <v>133</v>
      </c>
      <c r="D52" s="78" t="s">
        <v>134</v>
      </c>
      <c r="E52" s="78" t="s">
        <v>84</v>
      </c>
      <c r="F52" s="79">
        <v>10</v>
      </c>
      <c r="G52" s="80">
        <v>95.58</v>
      </c>
      <c r="H52" s="81"/>
      <c r="I52" s="78" t="s">
        <v>135</v>
      </c>
      <c r="J52" s="81" t="s">
        <v>163</v>
      </c>
      <c r="K52" s="82" t="s">
        <v>137</v>
      </c>
      <c r="L52" s="83">
        <v>45909</v>
      </c>
      <c r="M52" s="86">
        <f t="shared" si="2"/>
        <v>4.7789999999999999</v>
      </c>
    </row>
  </sheetData>
  <autoFilter ref="A1:M46">
    <sortState ref="A2:M52">
      <sortCondition ref="M1:M4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2" sqref="M2"/>
    </sheetView>
  </sheetViews>
  <sheetFormatPr defaultRowHeight="15" x14ac:dyDescent="0.25"/>
  <cols>
    <col min="1" max="1" width="15" customWidth="1"/>
    <col min="2" max="2" width="14.85546875" customWidth="1"/>
    <col min="3" max="3" width="35" customWidth="1"/>
    <col min="4" max="4" width="57.5703125" customWidth="1"/>
    <col min="10" max="10" width="14.7109375" customWidth="1"/>
    <col min="12" max="12" width="11.8554687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75" x14ac:dyDescent="0.25">
      <c r="A2" s="77" t="s">
        <v>189</v>
      </c>
      <c r="B2" s="78" t="s">
        <v>189</v>
      </c>
      <c r="C2" s="78" t="s">
        <v>196</v>
      </c>
      <c r="D2" s="78" t="s">
        <v>197</v>
      </c>
      <c r="E2" s="78"/>
      <c r="F2" s="79">
        <v>1</v>
      </c>
      <c r="G2" s="80">
        <v>14.38</v>
      </c>
      <c r="H2" s="81"/>
      <c r="I2" s="78" t="s">
        <v>198</v>
      </c>
      <c r="J2" s="81" t="s">
        <v>199</v>
      </c>
      <c r="K2" s="82" t="s">
        <v>200</v>
      </c>
      <c r="L2" s="83">
        <v>44334</v>
      </c>
      <c r="M2" s="86">
        <f>G2/F2/10</f>
        <v>1.4380000000000002</v>
      </c>
    </row>
    <row r="3" spans="1:13" ht="75" x14ac:dyDescent="0.25">
      <c r="A3" s="77" t="s">
        <v>189</v>
      </c>
      <c r="B3" s="78" t="s">
        <v>189</v>
      </c>
      <c r="C3" s="78" t="s">
        <v>201</v>
      </c>
      <c r="D3" s="78" t="s">
        <v>95</v>
      </c>
      <c r="E3" s="78" t="s">
        <v>192</v>
      </c>
      <c r="F3" s="79">
        <v>1</v>
      </c>
      <c r="G3" s="80">
        <v>21.68</v>
      </c>
      <c r="H3" s="81"/>
      <c r="I3" s="78" t="s">
        <v>202</v>
      </c>
      <c r="J3" s="81" t="s">
        <v>203</v>
      </c>
      <c r="K3" s="82" t="s">
        <v>204</v>
      </c>
      <c r="L3" s="83">
        <v>44337</v>
      </c>
      <c r="M3" s="87">
        <f>G3/F3/10</f>
        <v>2.1680000000000001</v>
      </c>
    </row>
    <row r="4" spans="1:13" ht="75" x14ac:dyDescent="0.25">
      <c r="A4" s="77" t="s">
        <v>189</v>
      </c>
      <c r="B4" s="78" t="s">
        <v>189</v>
      </c>
      <c r="C4" s="78" t="s">
        <v>201</v>
      </c>
      <c r="D4" s="78" t="s">
        <v>95</v>
      </c>
      <c r="E4" s="78" t="s">
        <v>192</v>
      </c>
      <c r="F4" s="79">
        <v>1</v>
      </c>
      <c r="G4" s="80">
        <v>21.68</v>
      </c>
      <c r="H4" s="81"/>
      <c r="I4" s="78" t="s">
        <v>218</v>
      </c>
      <c r="J4" s="81" t="s">
        <v>219</v>
      </c>
      <c r="K4" s="82" t="s">
        <v>220</v>
      </c>
      <c r="L4" s="83">
        <v>45167</v>
      </c>
      <c r="M4" s="86">
        <f>G4/F4/10</f>
        <v>2.1680000000000001</v>
      </c>
    </row>
    <row r="5" spans="1:13" ht="60" x14ac:dyDescent="0.25">
      <c r="A5" s="77" t="s">
        <v>189</v>
      </c>
      <c r="B5" s="78" t="s">
        <v>189</v>
      </c>
      <c r="C5" s="78" t="s">
        <v>190</v>
      </c>
      <c r="D5" s="78" t="s">
        <v>191</v>
      </c>
      <c r="E5" s="78" t="s">
        <v>192</v>
      </c>
      <c r="F5" s="79">
        <v>1</v>
      </c>
      <c r="G5" s="80">
        <v>37.200000000000003</v>
      </c>
      <c r="H5" s="81"/>
      <c r="I5" s="78" t="s">
        <v>193</v>
      </c>
      <c r="J5" s="81" t="s">
        <v>194</v>
      </c>
      <c r="K5" s="82" t="s">
        <v>195</v>
      </c>
      <c r="L5" s="83">
        <v>44333</v>
      </c>
      <c r="M5" s="86">
        <f>G5/F5/15</f>
        <v>2.48</v>
      </c>
    </row>
    <row r="6" spans="1:13" ht="60" x14ac:dyDescent="0.25">
      <c r="A6" s="77" t="s">
        <v>189</v>
      </c>
      <c r="B6" s="78" t="s">
        <v>53</v>
      </c>
      <c r="C6" s="78" t="s">
        <v>234</v>
      </c>
      <c r="D6" s="78" t="s">
        <v>214</v>
      </c>
      <c r="E6" s="78" t="s">
        <v>192</v>
      </c>
      <c r="F6" s="79">
        <v>1</v>
      </c>
      <c r="G6" s="80">
        <v>75.25</v>
      </c>
      <c r="H6" s="81"/>
      <c r="I6" s="78" t="s">
        <v>226</v>
      </c>
      <c r="J6" s="81" t="s">
        <v>235</v>
      </c>
      <c r="K6" s="82" t="s">
        <v>236</v>
      </c>
      <c r="L6" s="83">
        <v>45895</v>
      </c>
      <c r="M6" s="87">
        <f>G6/F6/25</f>
        <v>3.01</v>
      </c>
    </row>
    <row r="7" spans="1:13" ht="60" x14ac:dyDescent="0.25">
      <c r="A7" s="77" t="s">
        <v>189</v>
      </c>
      <c r="B7" s="78" t="s">
        <v>53</v>
      </c>
      <c r="C7" s="78" t="s">
        <v>237</v>
      </c>
      <c r="D7" s="78" t="s">
        <v>214</v>
      </c>
      <c r="E7" s="78" t="s">
        <v>192</v>
      </c>
      <c r="F7" s="79">
        <v>1</v>
      </c>
      <c r="G7" s="80">
        <v>90.3</v>
      </c>
      <c r="H7" s="81"/>
      <c r="I7" s="78" t="s">
        <v>226</v>
      </c>
      <c r="J7" s="81" t="s">
        <v>235</v>
      </c>
      <c r="K7" s="82" t="s">
        <v>238</v>
      </c>
      <c r="L7" s="83">
        <v>45895</v>
      </c>
      <c r="M7" s="86">
        <f>G7/F7/30</f>
        <v>3.01</v>
      </c>
    </row>
    <row r="8" spans="1:13" ht="60" x14ac:dyDescent="0.25">
      <c r="A8" s="77" t="s">
        <v>189</v>
      </c>
      <c r="B8" s="78" t="s">
        <v>53</v>
      </c>
      <c r="C8" s="78" t="s">
        <v>213</v>
      </c>
      <c r="D8" s="78" t="s">
        <v>214</v>
      </c>
      <c r="E8" s="78" t="s">
        <v>192</v>
      </c>
      <c r="F8" s="79">
        <v>1</v>
      </c>
      <c r="G8" s="80">
        <v>60.22</v>
      </c>
      <c r="H8" s="81"/>
      <c r="I8" s="78" t="s">
        <v>215</v>
      </c>
      <c r="J8" s="81" t="s">
        <v>216</v>
      </c>
      <c r="K8" s="82" t="s">
        <v>217</v>
      </c>
      <c r="L8" s="83">
        <v>45147</v>
      </c>
      <c r="M8" s="86">
        <f>G8/F8/20</f>
        <v>3.0110000000000001</v>
      </c>
    </row>
    <row r="9" spans="1:13" ht="60" x14ac:dyDescent="0.25">
      <c r="A9" s="77" t="s">
        <v>189</v>
      </c>
      <c r="B9" s="78" t="s">
        <v>53</v>
      </c>
      <c r="C9" s="78" t="s">
        <v>213</v>
      </c>
      <c r="D9" s="78" t="s">
        <v>214</v>
      </c>
      <c r="E9" s="78" t="s">
        <v>192</v>
      </c>
      <c r="F9" s="79">
        <v>1</v>
      </c>
      <c r="G9" s="80">
        <v>60.22</v>
      </c>
      <c r="H9" s="81"/>
      <c r="I9" s="78" t="s">
        <v>226</v>
      </c>
      <c r="J9" s="81" t="s">
        <v>227</v>
      </c>
      <c r="K9" s="82" t="s">
        <v>228</v>
      </c>
      <c r="L9" s="83">
        <v>45334</v>
      </c>
      <c r="M9" s="86">
        <f>G9/F9/20</f>
        <v>3.0110000000000001</v>
      </c>
    </row>
    <row r="10" spans="1:13" ht="60" x14ac:dyDescent="0.25">
      <c r="A10" s="77" t="s">
        <v>189</v>
      </c>
      <c r="B10" s="78" t="s">
        <v>205</v>
      </c>
      <c r="C10" s="78" t="s">
        <v>190</v>
      </c>
      <c r="D10" s="78" t="s">
        <v>191</v>
      </c>
      <c r="E10" s="78" t="s">
        <v>192</v>
      </c>
      <c r="F10" s="79">
        <v>1</v>
      </c>
      <c r="G10" s="80">
        <v>47</v>
      </c>
      <c r="H10" s="81"/>
      <c r="I10" s="78" t="s">
        <v>193</v>
      </c>
      <c r="J10" s="81" t="s">
        <v>206</v>
      </c>
      <c r="K10" s="82" t="s">
        <v>207</v>
      </c>
      <c r="L10" s="83">
        <v>45123</v>
      </c>
      <c r="M10" s="86">
        <f>G10/F10/15</f>
        <v>3.1333333333333333</v>
      </c>
    </row>
    <row r="11" spans="1:13" ht="150" x14ac:dyDescent="0.25">
      <c r="A11" s="77" t="s">
        <v>189</v>
      </c>
      <c r="B11" s="78" t="s">
        <v>205</v>
      </c>
      <c r="C11" s="78" t="s">
        <v>221</v>
      </c>
      <c r="D11" s="78" t="s">
        <v>222</v>
      </c>
      <c r="E11" s="78" t="s">
        <v>192</v>
      </c>
      <c r="F11" s="79">
        <v>1</v>
      </c>
      <c r="G11" s="80">
        <v>47</v>
      </c>
      <c r="H11" s="81"/>
      <c r="I11" s="78" t="s">
        <v>223</v>
      </c>
      <c r="J11" s="81" t="s">
        <v>224</v>
      </c>
      <c r="K11" s="82" t="s">
        <v>225</v>
      </c>
      <c r="L11" s="83">
        <v>45209</v>
      </c>
      <c r="M11" s="86">
        <f>G11/F11/15</f>
        <v>3.1333333333333333</v>
      </c>
    </row>
    <row r="12" spans="1:13" ht="60" x14ac:dyDescent="0.25">
      <c r="A12" s="77" t="s">
        <v>189</v>
      </c>
      <c r="B12" s="78" t="s">
        <v>53</v>
      </c>
      <c r="C12" s="78" t="s">
        <v>237</v>
      </c>
      <c r="D12" s="78" t="s">
        <v>214</v>
      </c>
      <c r="E12" s="78" t="s">
        <v>192</v>
      </c>
      <c r="F12" s="79">
        <v>1</v>
      </c>
      <c r="G12" s="80">
        <v>99.16</v>
      </c>
      <c r="H12" s="81"/>
      <c r="I12" s="78" t="s">
        <v>226</v>
      </c>
      <c r="J12" s="81" t="s">
        <v>247</v>
      </c>
      <c r="K12" s="82" t="s">
        <v>238</v>
      </c>
      <c r="L12" s="83">
        <v>46160</v>
      </c>
      <c r="M12" s="86">
        <f>G12/F12/30</f>
        <v>3.305333333333333</v>
      </c>
    </row>
    <row r="13" spans="1:13" ht="60" x14ac:dyDescent="0.25">
      <c r="A13" s="77" t="s">
        <v>189</v>
      </c>
      <c r="B13" s="78" t="s">
        <v>53</v>
      </c>
      <c r="C13" s="78" t="s">
        <v>190</v>
      </c>
      <c r="D13" s="78" t="s">
        <v>214</v>
      </c>
      <c r="E13" s="78" t="s">
        <v>192</v>
      </c>
      <c r="F13" s="79">
        <v>1</v>
      </c>
      <c r="G13" s="80">
        <v>56.77</v>
      </c>
      <c r="H13" s="81"/>
      <c r="I13" s="78" t="s">
        <v>215</v>
      </c>
      <c r="J13" s="81" t="s">
        <v>231</v>
      </c>
      <c r="K13" s="82" t="s">
        <v>232</v>
      </c>
      <c r="L13" s="83">
        <v>45845</v>
      </c>
      <c r="M13" s="86">
        <f>G13/F13/15</f>
        <v>3.7846666666666668</v>
      </c>
    </row>
    <row r="14" spans="1:13" ht="60" x14ac:dyDescent="0.25">
      <c r="A14" s="77" t="s">
        <v>189</v>
      </c>
      <c r="B14" s="78" t="s">
        <v>53</v>
      </c>
      <c r="C14" s="78" t="s">
        <v>190</v>
      </c>
      <c r="D14" s="78" t="s">
        <v>214</v>
      </c>
      <c r="E14" s="78" t="s">
        <v>192</v>
      </c>
      <c r="F14" s="79">
        <v>1</v>
      </c>
      <c r="G14" s="80">
        <v>56.77</v>
      </c>
      <c r="H14" s="81"/>
      <c r="I14" s="78" t="s">
        <v>226</v>
      </c>
      <c r="J14" s="81" t="s">
        <v>231</v>
      </c>
      <c r="K14" s="82" t="s">
        <v>233</v>
      </c>
      <c r="L14" s="83">
        <v>45845</v>
      </c>
      <c r="M14" s="86">
        <f>G14/F14/15</f>
        <v>3.7846666666666668</v>
      </c>
    </row>
    <row r="15" spans="1:13" ht="75" x14ac:dyDescent="0.25">
      <c r="A15" s="77" t="s">
        <v>189</v>
      </c>
      <c r="B15" s="78" t="s">
        <v>189</v>
      </c>
      <c r="C15" s="78" t="s">
        <v>208</v>
      </c>
      <c r="D15" s="78" t="s">
        <v>129</v>
      </c>
      <c r="E15" s="78" t="s">
        <v>192</v>
      </c>
      <c r="F15" s="79">
        <v>1</v>
      </c>
      <c r="G15" s="80">
        <v>40.15</v>
      </c>
      <c r="H15" s="81"/>
      <c r="I15" s="78" t="s">
        <v>209</v>
      </c>
      <c r="J15" s="81" t="s">
        <v>206</v>
      </c>
      <c r="K15" s="82" t="s">
        <v>210</v>
      </c>
      <c r="L15" s="83">
        <v>45123</v>
      </c>
      <c r="M15" s="86">
        <f>G15/F15/10</f>
        <v>4.0149999999999997</v>
      </c>
    </row>
    <row r="16" spans="1:13" ht="75" x14ac:dyDescent="0.25">
      <c r="A16" s="77" t="s">
        <v>189</v>
      </c>
      <c r="B16" s="78" t="s">
        <v>189</v>
      </c>
      <c r="C16" s="78" t="s">
        <v>208</v>
      </c>
      <c r="D16" s="78" t="s">
        <v>129</v>
      </c>
      <c r="E16" s="78" t="s">
        <v>192</v>
      </c>
      <c r="F16" s="79">
        <v>1</v>
      </c>
      <c r="G16" s="80">
        <v>40.15</v>
      </c>
      <c r="H16" s="81"/>
      <c r="I16" s="78" t="s">
        <v>239</v>
      </c>
      <c r="J16" s="81" t="s">
        <v>240</v>
      </c>
      <c r="K16" s="82" t="s">
        <v>210</v>
      </c>
      <c r="L16" s="83">
        <v>46057</v>
      </c>
      <c r="M16" s="86">
        <f>G16/F16/10</f>
        <v>4.0149999999999997</v>
      </c>
    </row>
    <row r="17" spans="1:13" ht="60" x14ac:dyDescent="0.25">
      <c r="A17" s="77" t="s">
        <v>189</v>
      </c>
      <c r="B17" s="78" t="s">
        <v>53</v>
      </c>
      <c r="C17" s="78" t="s">
        <v>246</v>
      </c>
      <c r="D17" s="78" t="s">
        <v>214</v>
      </c>
      <c r="E17" s="78" t="s">
        <v>192</v>
      </c>
      <c r="F17" s="79">
        <v>1</v>
      </c>
      <c r="G17" s="80">
        <v>62.34</v>
      </c>
      <c r="H17" s="81"/>
      <c r="I17" s="78" t="s">
        <v>215</v>
      </c>
      <c r="J17" s="81" t="s">
        <v>247</v>
      </c>
      <c r="K17" s="82" t="s">
        <v>232</v>
      </c>
      <c r="L17" s="83">
        <v>46160</v>
      </c>
      <c r="M17" s="86">
        <f>G17/F17/15</f>
        <v>4.1560000000000006</v>
      </c>
    </row>
    <row r="18" spans="1:13" ht="60" x14ac:dyDescent="0.25">
      <c r="A18" s="77" t="s">
        <v>189</v>
      </c>
      <c r="B18" s="78" t="s">
        <v>53</v>
      </c>
      <c r="C18" s="78" t="s">
        <v>190</v>
      </c>
      <c r="D18" s="78" t="s">
        <v>214</v>
      </c>
      <c r="E18" s="78" t="s">
        <v>192</v>
      </c>
      <c r="F18" s="79">
        <v>1</v>
      </c>
      <c r="G18" s="80">
        <v>62.34</v>
      </c>
      <c r="H18" s="81"/>
      <c r="I18" s="78" t="s">
        <v>226</v>
      </c>
      <c r="J18" s="81" t="s">
        <v>247</v>
      </c>
      <c r="K18" s="82" t="s">
        <v>233</v>
      </c>
      <c r="L18" s="83">
        <v>46160</v>
      </c>
      <c r="M18" s="86">
        <f>G18/F18/15</f>
        <v>4.1560000000000006</v>
      </c>
    </row>
    <row r="19" spans="1:13" ht="45" x14ac:dyDescent="0.25">
      <c r="A19" s="77" t="s">
        <v>189</v>
      </c>
      <c r="B19" s="78" t="s">
        <v>189</v>
      </c>
      <c r="C19" s="78" t="s">
        <v>241</v>
      </c>
      <c r="D19" s="78" t="s">
        <v>242</v>
      </c>
      <c r="E19" s="78" t="s">
        <v>192</v>
      </c>
      <c r="F19" s="79">
        <v>1</v>
      </c>
      <c r="G19" s="80">
        <v>48.07</v>
      </c>
      <c r="H19" s="81"/>
      <c r="I19" s="78" t="s">
        <v>243</v>
      </c>
      <c r="J19" s="81" t="s">
        <v>244</v>
      </c>
      <c r="K19" s="82" t="s">
        <v>245</v>
      </c>
      <c r="L19" s="83">
        <v>46086</v>
      </c>
      <c r="M19" s="86">
        <f>G19/F19/10</f>
        <v>4.8070000000000004</v>
      </c>
    </row>
    <row r="20" spans="1:13" ht="60" x14ac:dyDescent="0.25">
      <c r="A20" s="77" t="s">
        <v>189</v>
      </c>
      <c r="B20" s="78" t="s">
        <v>189</v>
      </c>
      <c r="C20" s="78" t="s">
        <v>201</v>
      </c>
      <c r="D20" s="78" t="s">
        <v>242</v>
      </c>
      <c r="E20" s="78" t="s">
        <v>192</v>
      </c>
      <c r="F20" s="79">
        <v>1</v>
      </c>
      <c r="G20" s="80">
        <v>48.07</v>
      </c>
      <c r="H20" s="81"/>
      <c r="I20" s="78" t="s">
        <v>248</v>
      </c>
      <c r="J20" s="81" t="s">
        <v>249</v>
      </c>
      <c r="K20" s="82" t="s">
        <v>250</v>
      </c>
      <c r="L20" s="83">
        <v>46177</v>
      </c>
      <c r="M20" s="86">
        <f>G20/F20/10</f>
        <v>4.8070000000000004</v>
      </c>
    </row>
    <row r="21" spans="1:13" ht="45" x14ac:dyDescent="0.25">
      <c r="A21" s="77" t="s">
        <v>189</v>
      </c>
      <c r="B21" s="78" t="s">
        <v>189</v>
      </c>
      <c r="C21" s="78" t="s">
        <v>201</v>
      </c>
      <c r="D21" s="78" t="s">
        <v>134</v>
      </c>
      <c r="E21" s="78" t="s">
        <v>192</v>
      </c>
      <c r="F21" s="79">
        <v>1</v>
      </c>
      <c r="G21" s="80">
        <v>52</v>
      </c>
      <c r="H21" s="81"/>
      <c r="I21" s="78" t="s">
        <v>211</v>
      </c>
      <c r="J21" s="81" t="s">
        <v>206</v>
      </c>
      <c r="K21" s="82" t="s">
        <v>212</v>
      </c>
      <c r="L21" s="83">
        <v>45123</v>
      </c>
      <c r="M21" s="86">
        <f>G21/F21/10</f>
        <v>5.2</v>
      </c>
    </row>
    <row r="22" spans="1:13" ht="60" x14ac:dyDescent="0.25">
      <c r="A22" s="77" t="s">
        <v>189</v>
      </c>
      <c r="B22" s="78" t="s">
        <v>189</v>
      </c>
      <c r="C22" s="78" t="s">
        <v>201</v>
      </c>
      <c r="D22" s="78" t="s">
        <v>134</v>
      </c>
      <c r="E22" s="78" t="s">
        <v>192</v>
      </c>
      <c r="F22" s="79">
        <v>1</v>
      </c>
      <c r="G22" s="80">
        <v>52</v>
      </c>
      <c r="H22" s="81"/>
      <c r="I22" s="78" t="s">
        <v>229</v>
      </c>
      <c r="J22" s="81" t="s">
        <v>230</v>
      </c>
      <c r="K22" s="82" t="s">
        <v>212</v>
      </c>
      <c r="L22" s="83">
        <v>45762</v>
      </c>
      <c r="M22" s="86">
        <f>G22/F22/10</f>
        <v>5.2</v>
      </c>
    </row>
  </sheetData>
  <autoFilter ref="A1:M22">
    <sortState ref="A2:M22">
      <sortCondition ref="M1:M2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10" sqref="A10"/>
    </sheetView>
  </sheetViews>
  <sheetFormatPr defaultRowHeight="15" x14ac:dyDescent="0.25"/>
  <cols>
    <col min="1" max="1" width="14.7109375" customWidth="1"/>
    <col min="2" max="2" width="10.85546875" customWidth="1"/>
    <col min="3" max="3" width="38.85546875" customWidth="1"/>
    <col min="4" max="4" width="70.85546875" customWidth="1"/>
    <col min="10" max="10" width="12.140625" customWidth="1"/>
    <col min="12" max="12" width="11.42578125" customWidth="1"/>
  </cols>
  <sheetData>
    <row r="1" spans="1:13" ht="63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45" x14ac:dyDescent="0.25">
      <c r="A2" s="77" t="s">
        <v>251</v>
      </c>
      <c r="B2" s="78" t="s">
        <v>251</v>
      </c>
      <c r="C2" s="78" t="s">
        <v>259</v>
      </c>
      <c r="D2" s="78" t="s">
        <v>260</v>
      </c>
      <c r="E2" s="78"/>
      <c r="F2" s="79">
        <v>30</v>
      </c>
      <c r="G2" s="80">
        <v>615.02</v>
      </c>
      <c r="H2" s="81"/>
      <c r="I2" s="78" t="s">
        <v>261</v>
      </c>
      <c r="J2" s="81" t="s">
        <v>257</v>
      </c>
      <c r="K2" s="82" t="s">
        <v>262</v>
      </c>
      <c r="L2" s="83">
        <v>44282</v>
      </c>
      <c r="M2" s="86">
        <f t="shared" ref="M2:M15" si="0">G2/F2</f>
        <v>20.500666666666667</v>
      </c>
    </row>
    <row r="3" spans="1:13" ht="60" x14ac:dyDescent="0.25">
      <c r="A3" s="77" t="s">
        <v>251</v>
      </c>
      <c r="B3" s="78" t="s">
        <v>251</v>
      </c>
      <c r="C3" s="78" t="s">
        <v>272</v>
      </c>
      <c r="D3" s="78" t="s">
        <v>95</v>
      </c>
      <c r="E3" s="78" t="s">
        <v>255</v>
      </c>
      <c r="F3" s="79">
        <v>30</v>
      </c>
      <c r="G3" s="80">
        <v>615.02</v>
      </c>
      <c r="H3" s="81"/>
      <c r="I3" s="78" t="s">
        <v>273</v>
      </c>
      <c r="J3" s="81" t="s">
        <v>274</v>
      </c>
      <c r="K3" s="82" t="s">
        <v>275</v>
      </c>
      <c r="L3" s="83">
        <v>45350</v>
      </c>
      <c r="M3" s="86">
        <f t="shared" si="0"/>
        <v>20.500666666666667</v>
      </c>
    </row>
    <row r="4" spans="1:13" ht="60" x14ac:dyDescent="0.25">
      <c r="A4" s="77" t="s">
        <v>251</v>
      </c>
      <c r="B4" s="78" t="s">
        <v>284</v>
      </c>
      <c r="C4" s="78" t="s">
        <v>272</v>
      </c>
      <c r="D4" s="78" t="s">
        <v>285</v>
      </c>
      <c r="E4" s="78" t="s">
        <v>255</v>
      </c>
      <c r="F4" s="79">
        <v>30</v>
      </c>
      <c r="G4" s="80">
        <v>615.02</v>
      </c>
      <c r="H4" s="81"/>
      <c r="I4" s="78" t="s">
        <v>286</v>
      </c>
      <c r="J4" s="81" t="s">
        <v>287</v>
      </c>
      <c r="K4" s="82" t="s">
        <v>288</v>
      </c>
      <c r="L4" s="83">
        <v>45770</v>
      </c>
      <c r="M4" s="86">
        <f t="shared" si="0"/>
        <v>20.500666666666667</v>
      </c>
    </row>
    <row r="5" spans="1:13" ht="60" x14ac:dyDescent="0.25">
      <c r="A5" s="77" t="s">
        <v>251</v>
      </c>
      <c r="B5" s="78" t="s">
        <v>284</v>
      </c>
      <c r="C5" s="78" t="s">
        <v>291</v>
      </c>
      <c r="D5" s="78" t="s">
        <v>285</v>
      </c>
      <c r="E5" s="78" t="s">
        <v>255</v>
      </c>
      <c r="F5" s="79">
        <v>30</v>
      </c>
      <c r="G5" s="80">
        <v>615.02</v>
      </c>
      <c r="H5" s="81"/>
      <c r="I5" s="78" t="s">
        <v>286</v>
      </c>
      <c r="J5" s="81" t="s">
        <v>287</v>
      </c>
      <c r="K5" s="82" t="s">
        <v>292</v>
      </c>
      <c r="L5" s="83">
        <v>45770</v>
      </c>
      <c r="M5" s="86">
        <f t="shared" si="0"/>
        <v>20.500666666666667</v>
      </c>
    </row>
    <row r="6" spans="1:13" ht="60" x14ac:dyDescent="0.25">
      <c r="A6" s="77" t="s">
        <v>251</v>
      </c>
      <c r="B6" s="78" t="s">
        <v>284</v>
      </c>
      <c r="C6" s="78" t="s">
        <v>293</v>
      </c>
      <c r="D6" s="78" t="s">
        <v>285</v>
      </c>
      <c r="E6" s="78" t="s">
        <v>255</v>
      </c>
      <c r="F6" s="79">
        <v>90</v>
      </c>
      <c r="G6" s="80">
        <v>1845.07</v>
      </c>
      <c r="H6" s="81"/>
      <c r="I6" s="78" t="s">
        <v>286</v>
      </c>
      <c r="J6" s="81" t="s">
        <v>287</v>
      </c>
      <c r="K6" s="82" t="s">
        <v>294</v>
      </c>
      <c r="L6" s="83">
        <v>45770</v>
      </c>
      <c r="M6" s="86">
        <f t="shared" si="0"/>
        <v>20.500777777777778</v>
      </c>
    </row>
    <row r="7" spans="1:13" ht="60" x14ac:dyDescent="0.25">
      <c r="A7" s="77" t="s">
        <v>251</v>
      </c>
      <c r="B7" s="78" t="s">
        <v>284</v>
      </c>
      <c r="C7" s="78" t="s">
        <v>289</v>
      </c>
      <c r="D7" s="78" t="s">
        <v>285</v>
      </c>
      <c r="E7" s="78" t="s">
        <v>255</v>
      </c>
      <c r="F7" s="79">
        <v>60</v>
      </c>
      <c r="G7" s="80">
        <v>1230.05</v>
      </c>
      <c r="H7" s="81"/>
      <c r="I7" s="78" t="s">
        <v>286</v>
      </c>
      <c r="J7" s="81" t="s">
        <v>287</v>
      </c>
      <c r="K7" s="82" t="s">
        <v>290</v>
      </c>
      <c r="L7" s="83">
        <v>45770</v>
      </c>
      <c r="M7" s="86">
        <f t="shared" si="0"/>
        <v>20.500833333333333</v>
      </c>
    </row>
    <row r="8" spans="1:13" ht="60" x14ac:dyDescent="0.25">
      <c r="A8" s="77" t="s">
        <v>251</v>
      </c>
      <c r="B8" s="78" t="s">
        <v>284</v>
      </c>
      <c r="C8" s="78" t="s">
        <v>295</v>
      </c>
      <c r="D8" s="78" t="s">
        <v>285</v>
      </c>
      <c r="E8" s="78" t="s">
        <v>255</v>
      </c>
      <c r="F8" s="79">
        <v>120</v>
      </c>
      <c r="G8" s="80">
        <v>2460.1</v>
      </c>
      <c r="H8" s="81"/>
      <c r="I8" s="78" t="s">
        <v>286</v>
      </c>
      <c r="J8" s="81" t="s">
        <v>287</v>
      </c>
      <c r="K8" s="82" t="s">
        <v>296</v>
      </c>
      <c r="L8" s="83">
        <v>45770</v>
      </c>
      <c r="M8" s="86">
        <f t="shared" si="0"/>
        <v>20.500833333333333</v>
      </c>
    </row>
    <row r="9" spans="1:13" ht="60" x14ac:dyDescent="0.25">
      <c r="A9" s="77" t="s">
        <v>251</v>
      </c>
      <c r="B9" s="78" t="s">
        <v>284</v>
      </c>
      <c r="C9" s="78" t="s">
        <v>297</v>
      </c>
      <c r="D9" s="78" t="s">
        <v>285</v>
      </c>
      <c r="E9" s="78" t="s">
        <v>255</v>
      </c>
      <c r="F9" s="79">
        <v>60</v>
      </c>
      <c r="G9" s="80">
        <v>1230.05</v>
      </c>
      <c r="H9" s="81"/>
      <c r="I9" s="78" t="s">
        <v>286</v>
      </c>
      <c r="J9" s="81" t="s">
        <v>287</v>
      </c>
      <c r="K9" s="82" t="s">
        <v>298</v>
      </c>
      <c r="L9" s="83">
        <v>45770</v>
      </c>
      <c r="M9" s="86">
        <f t="shared" si="0"/>
        <v>20.500833333333333</v>
      </c>
    </row>
    <row r="10" spans="1:13" ht="60" x14ac:dyDescent="0.25">
      <c r="A10" s="77" t="s">
        <v>251</v>
      </c>
      <c r="B10" s="78" t="s">
        <v>252</v>
      </c>
      <c r="C10" s="78" t="s">
        <v>253</v>
      </c>
      <c r="D10" s="78" t="s">
        <v>254</v>
      </c>
      <c r="E10" s="78" t="s">
        <v>255</v>
      </c>
      <c r="F10" s="79">
        <v>30</v>
      </c>
      <c r="G10" s="80">
        <v>664.46</v>
      </c>
      <c r="H10" s="81"/>
      <c r="I10" s="78" t="s">
        <v>256</v>
      </c>
      <c r="J10" s="81" t="s">
        <v>257</v>
      </c>
      <c r="K10" s="82" t="s">
        <v>258</v>
      </c>
      <c r="L10" s="83">
        <v>44282</v>
      </c>
      <c r="M10" s="86">
        <f t="shared" si="0"/>
        <v>22.148666666666667</v>
      </c>
    </row>
    <row r="11" spans="1:13" ht="60" x14ac:dyDescent="0.25">
      <c r="A11" s="77" t="s">
        <v>251</v>
      </c>
      <c r="B11" s="78" t="s">
        <v>252</v>
      </c>
      <c r="C11" s="78" t="s">
        <v>263</v>
      </c>
      <c r="D11" s="78" t="s">
        <v>264</v>
      </c>
      <c r="E11" s="78" t="s">
        <v>255</v>
      </c>
      <c r="F11" s="79">
        <v>30</v>
      </c>
      <c r="G11" s="80">
        <v>664.46</v>
      </c>
      <c r="H11" s="81"/>
      <c r="I11" s="78" t="s">
        <v>256</v>
      </c>
      <c r="J11" s="81" t="s">
        <v>265</v>
      </c>
      <c r="K11" s="82" t="s">
        <v>266</v>
      </c>
      <c r="L11" s="83">
        <v>45019</v>
      </c>
      <c r="M11" s="86">
        <f t="shared" si="0"/>
        <v>22.148666666666667</v>
      </c>
    </row>
    <row r="12" spans="1:13" ht="45" x14ac:dyDescent="0.25">
      <c r="A12" s="77" t="s">
        <v>251</v>
      </c>
      <c r="B12" s="78" t="s">
        <v>251</v>
      </c>
      <c r="C12" s="78" t="s">
        <v>267</v>
      </c>
      <c r="D12" s="78" t="s">
        <v>268</v>
      </c>
      <c r="E12" s="78" t="s">
        <v>255</v>
      </c>
      <c r="F12" s="79">
        <v>30</v>
      </c>
      <c r="G12" s="80">
        <v>664.46</v>
      </c>
      <c r="H12" s="81"/>
      <c r="I12" s="78" t="s">
        <v>269</v>
      </c>
      <c r="J12" s="81" t="s">
        <v>270</v>
      </c>
      <c r="K12" s="82" t="s">
        <v>271</v>
      </c>
      <c r="L12" s="83">
        <v>45170</v>
      </c>
      <c r="M12" s="86">
        <f t="shared" si="0"/>
        <v>22.148666666666667</v>
      </c>
    </row>
    <row r="13" spans="1:13" ht="60" x14ac:dyDescent="0.25">
      <c r="A13" s="77" t="s">
        <v>251</v>
      </c>
      <c r="B13" s="78" t="s">
        <v>276</v>
      </c>
      <c r="C13" s="78" t="s">
        <v>263</v>
      </c>
      <c r="D13" s="78" t="s">
        <v>264</v>
      </c>
      <c r="E13" s="78" t="s">
        <v>255</v>
      </c>
      <c r="F13" s="79">
        <v>30</v>
      </c>
      <c r="G13" s="80">
        <v>664.46</v>
      </c>
      <c r="H13" s="81"/>
      <c r="I13" s="78" t="s">
        <v>277</v>
      </c>
      <c r="J13" s="81" t="s">
        <v>278</v>
      </c>
      <c r="K13" s="82" t="s">
        <v>266</v>
      </c>
      <c r="L13" s="83">
        <v>45378</v>
      </c>
      <c r="M13" s="86">
        <f t="shared" si="0"/>
        <v>22.148666666666667</v>
      </c>
    </row>
    <row r="14" spans="1:13" ht="60" x14ac:dyDescent="0.25">
      <c r="A14" s="77" t="s">
        <v>251</v>
      </c>
      <c r="B14" s="78" t="s">
        <v>276</v>
      </c>
      <c r="C14" s="78" t="s">
        <v>279</v>
      </c>
      <c r="D14" s="78" t="s">
        <v>254</v>
      </c>
      <c r="E14" s="78" t="s">
        <v>255</v>
      </c>
      <c r="F14" s="79">
        <v>30</v>
      </c>
      <c r="G14" s="80">
        <v>664.46</v>
      </c>
      <c r="H14" s="81"/>
      <c r="I14" s="78" t="s">
        <v>277</v>
      </c>
      <c r="J14" s="81" t="s">
        <v>280</v>
      </c>
      <c r="K14" s="82" t="s">
        <v>281</v>
      </c>
      <c r="L14" s="83">
        <v>45441</v>
      </c>
      <c r="M14" s="86">
        <f t="shared" si="0"/>
        <v>22.148666666666667</v>
      </c>
    </row>
    <row r="15" spans="1:13" ht="60" x14ac:dyDescent="0.25">
      <c r="A15" s="77" t="s">
        <v>251</v>
      </c>
      <c r="B15" s="78" t="s">
        <v>251</v>
      </c>
      <c r="C15" s="78" t="s">
        <v>267</v>
      </c>
      <c r="D15" s="78" t="s">
        <v>268</v>
      </c>
      <c r="E15" s="78" t="s">
        <v>255</v>
      </c>
      <c r="F15" s="79">
        <v>30</v>
      </c>
      <c r="G15" s="80">
        <v>664.46</v>
      </c>
      <c r="H15" s="81"/>
      <c r="I15" s="78" t="s">
        <v>282</v>
      </c>
      <c r="J15" s="81" t="s">
        <v>283</v>
      </c>
      <c r="K15" s="82" t="s">
        <v>271</v>
      </c>
      <c r="L15" s="83">
        <v>45481</v>
      </c>
      <c r="M15" s="86">
        <f t="shared" si="0"/>
        <v>22.148666666666667</v>
      </c>
    </row>
  </sheetData>
  <autoFilter ref="A1:M15">
    <sortState ref="A2:M15">
      <sortCondition ref="M1:M1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M2" sqref="M2"/>
    </sheetView>
  </sheetViews>
  <sheetFormatPr defaultRowHeight="15" x14ac:dyDescent="0.25"/>
  <cols>
    <col min="1" max="1" width="14.7109375" customWidth="1"/>
    <col min="2" max="2" width="15.28515625" customWidth="1"/>
    <col min="3" max="3" width="31.140625" customWidth="1"/>
    <col min="4" max="4" width="37.7109375" customWidth="1"/>
    <col min="10" max="10" width="16.140625" customWidth="1"/>
    <col min="12" max="12" width="11.4257812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90" x14ac:dyDescent="0.25">
      <c r="A2" s="77" t="s">
        <v>299</v>
      </c>
      <c r="B2" s="78" t="s">
        <v>299</v>
      </c>
      <c r="C2" s="78" t="s">
        <v>301</v>
      </c>
      <c r="D2" s="78" t="s">
        <v>308</v>
      </c>
      <c r="E2" s="78" t="s">
        <v>309</v>
      </c>
      <c r="F2" s="79">
        <v>50</v>
      </c>
      <c r="G2" s="80">
        <v>32.57</v>
      </c>
      <c r="H2" s="81"/>
      <c r="I2" s="78" t="s">
        <v>310</v>
      </c>
      <c r="J2" s="81" t="s">
        <v>304</v>
      </c>
      <c r="K2" s="82" t="s">
        <v>311</v>
      </c>
      <c r="L2" s="83">
        <v>44331</v>
      </c>
      <c r="M2" s="86">
        <f t="shared" ref="M2:M37" si="0">G2/F2</f>
        <v>0.65139999999999998</v>
      </c>
    </row>
    <row r="3" spans="1:13" ht="60" x14ac:dyDescent="0.25">
      <c r="A3" s="77" t="s">
        <v>299</v>
      </c>
      <c r="B3" s="78" t="s">
        <v>300</v>
      </c>
      <c r="C3" s="78" t="s">
        <v>301</v>
      </c>
      <c r="D3" s="78" t="s">
        <v>302</v>
      </c>
      <c r="E3" s="78"/>
      <c r="F3" s="79">
        <v>50</v>
      </c>
      <c r="G3" s="80">
        <v>37.82</v>
      </c>
      <c r="H3" s="81"/>
      <c r="I3" s="78" t="s">
        <v>303</v>
      </c>
      <c r="J3" s="81" t="s">
        <v>304</v>
      </c>
      <c r="K3" s="82" t="s">
        <v>305</v>
      </c>
      <c r="L3" s="83">
        <v>44331</v>
      </c>
      <c r="M3" s="86">
        <f t="shared" si="0"/>
        <v>0.75639999999999996</v>
      </c>
    </row>
    <row r="4" spans="1:13" ht="60" x14ac:dyDescent="0.25">
      <c r="A4" s="77" t="s">
        <v>299</v>
      </c>
      <c r="B4" s="78" t="s">
        <v>300</v>
      </c>
      <c r="C4" s="78" t="s">
        <v>306</v>
      </c>
      <c r="D4" s="78" t="s">
        <v>302</v>
      </c>
      <c r="E4" s="78"/>
      <c r="F4" s="79">
        <v>50</v>
      </c>
      <c r="G4" s="80">
        <v>37.82</v>
      </c>
      <c r="H4" s="81"/>
      <c r="I4" s="78" t="s">
        <v>303</v>
      </c>
      <c r="J4" s="81" t="s">
        <v>304</v>
      </c>
      <c r="K4" s="82" t="s">
        <v>307</v>
      </c>
      <c r="L4" s="83">
        <v>44331</v>
      </c>
      <c r="M4" s="86">
        <f t="shared" si="0"/>
        <v>0.75639999999999996</v>
      </c>
    </row>
    <row r="5" spans="1:13" ht="75" x14ac:dyDescent="0.25">
      <c r="A5" s="77" t="s">
        <v>299</v>
      </c>
      <c r="B5" s="78" t="s">
        <v>321</v>
      </c>
      <c r="C5" s="78" t="s">
        <v>322</v>
      </c>
      <c r="D5" s="78" t="s">
        <v>323</v>
      </c>
      <c r="E5" s="78"/>
      <c r="F5" s="79">
        <v>100</v>
      </c>
      <c r="G5" s="80">
        <v>175.77</v>
      </c>
      <c r="H5" s="81"/>
      <c r="I5" s="78" t="s">
        <v>324</v>
      </c>
      <c r="J5" s="81" t="s">
        <v>325</v>
      </c>
      <c r="K5" s="82" t="s">
        <v>326</v>
      </c>
      <c r="L5" s="83">
        <v>44756</v>
      </c>
      <c r="M5" s="86">
        <f t="shared" si="0"/>
        <v>1.7577</v>
      </c>
    </row>
    <row r="6" spans="1:13" ht="90" x14ac:dyDescent="0.25">
      <c r="A6" s="77" t="s">
        <v>299</v>
      </c>
      <c r="B6" s="78" t="s">
        <v>299</v>
      </c>
      <c r="C6" s="78" t="s">
        <v>301</v>
      </c>
      <c r="D6" s="78" t="s">
        <v>191</v>
      </c>
      <c r="E6" s="78" t="s">
        <v>309</v>
      </c>
      <c r="F6" s="79">
        <v>50</v>
      </c>
      <c r="G6" s="80">
        <v>106.6</v>
      </c>
      <c r="H6" s="81"/>
      <c r="I6" s="78" t="s">
        <v>338</v>
      </c>
      <c r="J6" s="81" t="s">
        <v>336</v>
      </c>
      <c r="K6" s="82" t="s">
        <v>339</v>
      </c>
      <c r="L6" s="83">
        <v>45037</v>
      </c>
      <c r="M6" s="86">
        <f t="shared" si="0"/>
        <v>2.1319999999999997</v>
      </c>
    </row>
    <row r="7" spans="1:13" ht="240" x14ac:dyDescent="0.25">
      <c r="A7" s="77" t="s">
        <v>299</v>
      </c>
      <c r="B7" s="78" t="s">
        <v>299</v>
      </c>
      <c r="C7" s="78" t="s">
        <v>353</v>
      </c>
      <c r="D7" s="78" t="s">
        <v>222</v>
      </c>
      <c r="E7" s="78" t="s">
        <v>309</v>
      </c>
      <c r="F7" s="79">
        <v>50</v>
      </c>
      <c r="G7" s="80">
        <v>106.6</v>
      </c>
      <c r="H7" s="81"/>
      <c r="I7" s="78" t="s">
        <v>354</v>
      </c>
      <c r="J7" s="81" t="s">
        <v>355</v>
      </c>
      <c r="K7" s="82" t="s">
        <v>356</v>
      </c>
      <c r="L7" s="83">
        <v>45160</v>
      </c>
      <c r="M7" s="86">
        <f t="shared" si="0"/>
        <v>2.1319999999999997</v>
      </c>
    </row>
    <row r="8" spans="1:13" ht="75" x14ac:dyDescent="0.25">
      <c r="A8" s="77" t="s">
        <v>299</v>
      </c>
      <c r="B8" s="78" t="s">
        <v>299</v>
      </c>
      <c r="C8" s="78" t="s">
        <v>377</v>
      </c>
      <c r="D8" s="78" t="s">
        <v>378</v>
      </c>
      <c r="E8" s="78" t="s">
        <v>309</v>
      </c>
      <c r="F8" s="79">
        <v>10</v>
      </c>
      <c r="G8" s="80">
        <v>21.47</v>
      </c>
      <c r="H8" s="81"/>
      <c r="I8" s="78" t="s">
        <v>313</v>
      </c>
      <c r="J8" s="81" t="s">
        <v>379</v>
      </c>
      <c r="K8" s="82" t="s">
        <v>380</v>
      </c>
      <c r="L8" s="83">
        <v>45783</v>
      </c>
      <c r="M8" s="86">
        <f t="shared" si="0"/>
        <v>2.1469999999999998</v>
      </c>
    </row>
    <row r="9" spans="1:13" ht="75" x14ac:dyDescent="0.25">
      <c r="A9" s="77" t="s">
        <v>299</v>
      </c>
      <c r="B9" s="78" t="s">
        <v>299</v>
      </c>
      <c r="C9" s="78" t="s">
        <v>381</v>
      </c>
      <c r="D9" s="78" t="s">
        <v>378</v>
      </c>
      <c r="E9" s="78" t="s">
        <v>309</v>
      </c>
      <c r="F9" s="79">
        <v>20</v>
      </c>
      <c r="G9" s="80">
        <v>43.48</v>
      </c>
      <c r="H9" s="81"/>
      <c r="I9" s="78" t="s">
        <v>313</v>
      </c>
      <c r="J9" s="81" t="s">
        <v>379</v>
      </c>
      <c r="K9" s="82" t="s">
        <v>382</v>
      </c>
      <c r="L9" s="83">
        <v>45783</v>
      </c>
      <c r="M9" s="86">
        <f t="shared" si="0"/>
        <v>2.1739999999999999</v>
      </c>
    </row>
    <row r="10" spans="1:13" ht="75" x14ac:dyDescent="0.25">
      <c r="A10" s="77" t="s">
        <v>299</v>
      </c>
      <c r="B10" s="78" t="s">
        <v>299</v>
      </c>
      <c r="C10" s="78" t="s">
        <v>383</v>
      </c>
      <c r="D10" s="78" t="s">
        <v>378</v>
      </c>
      <c r="E10" s="78" t="s">
        <v>309</v>
      </c>
      <c r="F10" s="79">
        <v>30</v>
      </c>
      <c r="G10" s="80">
        <v>65.22</v>
      </c>
      <c r="H10" s="81"/>
      <c r="I10" s="78" t="s">
        <v>313</v>
      </c>
      <c r="J10" s="81" t="s">
        <v>379</v>
      </c>
      <c r="K10" s="82" t="s">
        <v>384</v>
      </c>
      <c r="L10" s="83">
        <v>45783</v>
      </c>
      <c r="M10" s="86">
        <f t="shared" si="0"/>
        <v>2.1739999999999999</v>
      </c>
    </row>
    <row r="11" spans="1:13" ht="105" x14ac:dyDescent="0.25">
      <c r="A11" s="77" t="s">
        <v>299</v>
      </c>
      <c r="B11" s="78" t="s">
        <v>316</v>
      </c>
      <c r="C11" s="78" t="s">
        <v>301</v>
      </c>
      <c r="D11" s="78" t="s">
        <v>317</v>
      </c>
      <c r="E11" s="78" t="s">
        <v>309</v>
      </c>
      <c r="F11" s="79">
        <v>50</v>
      </c>
      <c r="G11" s="80">
        <v>108.9</v>
      </c>
      <c r="H11" s="81"/>
      <c r="I11" s="78" t="s">
        <v>318</v>
      </c>
      <c r="J11" s="81" t="s">
        <v>319</v>
      </c>
      <c r="K11" s="82" t="s">
        <v>320</v>
      </c>
      <c r="L11" s="83">
        <v>44739</v>
      </c>
      <c r="M11" s="86">
        <f t="shared" si="0"/>
        <v>2.1779999999999999</v>
      </c>
    </row>
    <row r="12" spans="1:13" ht="105" x14ac:dyDescent="0.25">
      <c r="A12" s="77" t="s">
        <v>299</v>
      </c>
      <c r="B12" s="78" t="s">
        <v>347</v>
      </c>
      <c r="C12" s="78" t="s">
        <v>357</v>
      </c>
      <c r="D12" s="78" t="s">
        <v>328</v>
      </c>
      <c r="E12" s="78" t="s">
        <v>309</v>
      </c>
      <c r="F12" s="79">
        <v>40</v>
      </c>
      <c r="G12" s="80">
        <v>97.75</v>
      </c>
      <c r="H12" s="81"/>
      <c r="I12" s="78" t="s">
        <v>358</v>
      </c>
      <c r="J12" s="81" t="s">
        <v>359</v>
      </c>
      <c r="K12" s="82" t="s">
        <v>360</v>
      </c>
      <c r="L12" s="83">
        <v>45288</v>
      </c>
      <c r="M12" s="86">
        <f t="shared" si="0"/>
        <v>2.4437500000000001</v>
      </c>
    </row>
    <row r="13" spans="1:13" ht="105" x14ac:dyDescent="0.25">
      <c r="A13" s="77" t="s">
        <v>299</v>
      </c>
      <c r="B13" s="78" t="s">
        <v>347</v>
      </c>
      <c r="C13" s="78" t="s">
        <v>361</v>
      </c>
      <c r="D13" s="78" t="s">
        <v>328</v>
      </c>
      <c r="E13" s="78" t="s">
        <v>309</v>
      </c>
      <c r="F13" s="79">
        <v>40</v>
      </c>
      <c r="G13" s="80">
        <v>97.75</v>
      </c>
      <c r="H13" s="81"/>
      <c r="I13" s="78" t="s">
        <v>358</v>
      </c>
      <c r="J13" s="81" t="s">
        <v>359</v>
      </c>
      <c r="K13" s="82" t="s">
        <v>362</v>
      </c>
      <c r="L13" s="83">
        <v>45288</v>
      </c>
      <c r="M13" s="86">
        <f t="shared" si="0"/>
        <v>2.4437500000000001</v>
      </c>
    </row>
    <row r="14" spans="1:13" ht="120" x14ac:dyDescent="0.25">
      <c r="A14" s="77" t="s">
        <v>299</v>
      </c>
      <c r="B14" s="78" t="s">
        <v>299</v>
      </c>
      <c r="C14" s="78" t="s">
        <v>301</v>
      </c>
      <c r="D14" s="78" t="s">
        <v>312</v>
      </c>
      <c r="E14" s="78" t="s">
        <v>309</v>
      </c>
      <c r="F14" s="79">
        <v>50</v>
      </c>
      <c r="G14" s="80">
        <v>122.19</v>
      </c>
      <c r="H14" s="81"/>
      <c r="I14" s="78" t="s">
        <v>313</v>
      </c>
      <c r="J14" s="81" t="s">
        <v>314</v>
      </c>
      <c r="K14" s="82" t="s">
        <v>315</v>
      </c>
      <c r="L14" s="83">
        <v>44404</v>
      </c>
      <c r="M14" s="86">
        <f t="shared" si="0"/>
        <v>2.4438</v>
      </c>
    </row>
    <row r="15" spans="1:13" ht="105" x14ac:dyDescent="0.25">
      <c r="A15" s="77" t="s">
        <v>299</v>
      </c>
      <c r="B15" s="78" t="s">
        <v>299</v>
      </c>
      <c r="C15" s="78" t="s">
        <v>327</v>
      </c>
      <c r="D15" s="78" t="s">
        <v>328</v>
      </c>
      <c r="E15" s="78" t="s">
        <v>309</v>
      </c>
      <c r="F15" s="79">
        <v>50</v>
      </c>
      <c r="G15" s="80">
        <v>122.19</v>
      </c>
      <c r="H15" s="81"/>
      <c r="I15" s="78" t="s">
        <v>329</v>
      </c>
      <c r="J15" s="81" t="s">
        <v>330</v>
      </c>
      <c r="K15" s="82" t="s">
        <v>331</v>
      </c>
      <c r="L15" s="83">
        <v>44833</v>
      </c>
      <c r="M15" s="86">
        <f t="shared" si="0"/>
        <v>2.4438</v>
      </c>
    </row>
    <row r="16" spans="1:13" ht="120" x14ac:dyDescent="0.25">
      <c r="A16" s="77" t="s">
        <v>299</v>
      </c>
      <c r="B16" s="78" t="s">
        <v>299</v>
      </c>
      <c r="C16" s="78" t="s">
        <v>301</v>
      </c>
      <c r="D16" s="78" t="s">
        <v>340</v>
      </c>
      <c r="E16" s="78" t="s">
        <v>309</v>
      </c>
      <c r="F16" s="79">
        <v>50</v>
      </c>
      <c r="G16" s="80">
        <v>122.19</v>
      </c>
      <c r="H16" s="81"/>
      <c r="I16" s="78" t="s">
        <v>341</v>
      </c>
      <c r="J16" s="81" t="s">
        <v>342</v>
      </c>
      <c r="K16" s="82" t="s">
        <v>343</v>
      </c>
      <c r="L16" s="83">
        <v>45045</v>
      </c>
      <c r="M16" s="86">
        <f t="shared" si="0"/>
        <v>2.4438</v>
      </c>
    </row>
    <row r="17" spans="1:13" ht="120" x14ac:dyDescent="0.25">
      <c r="A17" s="77" t="s">
        <v>299</v>
      </c>
      <c r="B17" s="78" t="s">
        <v>299</v>
      </c>
      <c r="C17" s="78" t="s">
        <v>344</v>
      </c>
      <c r="D17" s="78" t="s">
        <v>340</v>
      </c>
      <c r="E17" s="78" t="s">
        <v>309</v>
      </c>
      <c r="F17" s="79">
        <v>50</v>
      </c>
      <c r="G17" s="80">
        <v>122.19</v>
      </c>
      <c r="H17" s="81"/>
      <c r="I17" s="78" t="s">
        <v>345</v>
      </c>
      <c r="J17" s="81" t="s">
        <v>342</v>
      </c>
      <c r="K17" s="82" t="s">
        <v>343</v>
      </c>
      <c r="L17" s="83">
        <v>45045</v>
      </c>
      <c r="M17" s="86">
        <f t="shared" si="0"/>
        <v>2.4438</v>
      </c>
    </row>
    <row r="18" spans="1:13" ht="105" x14ac:dyDescent="0.25">
      <c r="A18" s="77" t="s">
        <v>299</v>
      </c>
      <c r="B18" s="78" t="s">
        <v>299</v>
      </c>
      <c r="C18" s="78" t="s">
        <v>301</v>
      </c>
      <c r="D18" s="78" t="s">
        <v>328</v>
      </c>
      <c r="E18" s="78" t="s">
        <v>309</v>
      </c>
      <c r="F18" s="79">
        <v>50</v>
      </c>
      <c r="G18" s="80">
        <v>122.19</v>
      </c>
      <c r="H18" s="81"/>
      <c r="I18" s="78" t="s">
        <v>329</v>
      </c>
      <c r="J18" s="81" t="s">
        <v>342</v>
      </c>
      <c r="K18" s="82" t="s">
        <v>346</v>
      </c>
      <c r="L18" s="83">
        <v>45045</v>
      </c>
      <c r="M18" s="86">
        <f t="shared" si="0"/>
        <v>2.4438</v>
      </c>
    </row>
    <row r="19" spans="1:13" ht="105" x14ac:dyDescent="0.25">
      <c r="A19" s="77" t="s">
        <v>299</v>
      </c>
      <c r="B19" s="78" t="s">
        <v>347</v>
      </c>
      <c r="C19" s="78" t="s">
        <v>301</v>
      </c>
      <c r="D19" s="78" t="s">
        <v>328</v>
      </c>
      <c r="E19" s="78" t="s">
        <v>309</v>
      </c>
      <c r="F19" s="79">
        <v>50</v>
      </c>
      <c r="G19" s="80">
        <v>122.19</v>
      </c>
      <c r="H19" s="81"/>
      <c r="I19" s="78" t="s">
        <v>329</v>
      </c>
      <c r="J19" s="81" t="s">
        <v>342</v>
      </c>
      <c r="K19" s="82" t="s">
        <v>348</v>
      </c>
      <c r="L19" s="83">
        <v>45045</v>
      </c>
      <c r="M19" s="86">
        <f t="shared" si="0"/>
        <v>2.4438</v>
      </c>
    </row>
    <row r="20" spans="1:13" ht="105" x14ac:dyDescent="0.25">
      <c r="A20" s="77" t="s">
        <v>299</v>
      </c>
      <c r="B20" s="78" t="s">
        <v>347</v>
      </c>
      <c r="C20" s="78" t="s">
        <v>301</v>
      </c>
      <c r="D20" s="78" t="s">
        <v>349</v>
      </c>
      <c r="E20" s="78" t="s">
        <v>309</v>
      </c>
      <c r="F20" s="79">
        <v>50</v>
      </c>
      <c r="G20" s="80">
        <v>122.19</v>
      </c>
      <c r="H20" s="81"/>
      <c r="I20" s="78" t="s">
        <v>329</v>
      </c>
      <c r="J20" s="81" t="s">
        <v>342</v>
      </c>
      <c r="K20" s="82" t="s">
        <v>350</v>
      </c>
      <c r="L20" s="83">
        <v>45045</v>
      </c>
      <c r="M20" s="86">
        <f t="shared" si="0"/>
        <v>2.4438</v>
      </c>
    </row>
    <row r="21" spans="1:13" ht="120" x14ac:dyDescent="0.25">
      <c r="A21" s="77" t="s">
        <v>299</v>
      </c>
      <c r="B21" s="78" t="s">
        <v>347</v>
      </c>
      <c r="C21" s="78" t="s">
        <v>301</v>
      </c>
      <c r="D21" s="78" t="s">
        <v>351</v>
      </c>
      <c r="E21" s="78" t="s">
        <v>309</v>
      </c>
      <c r="F21" s="79">
        <v>50</v>
      </c>
      <c r="G21" s="80">
        <v>122.19</v>
      </c>
      <c r="H21" s="81"/>
      <c r="I21" s="78" t="s">
        <v>329</v>
      </c>
      <c r="J21" s="81" t="s">
        <v>342</v>
      </c>
      <c r="K21" s="82" t="s">
        <v>352</v>
      </c>
      <c r="L21" s="83">
        <v>45045</v>
      </c>
      <c r="M21" s="86">
        <f t="shared" si="0"/>
        <v>2.4438</v>
      </c>
    </row>
    <row r="22" spans="1:13" ht="105" x14ac:dyDescent="0.25">
      <c r="A22" s="77" t="s">
        <v>299</v>
      </c>
      <c r="B22" s="78" t="s">
        <v>347</v>
      </c>
      <c r="C22" s="78" t="s">
        <v>363</v>
      </c>
      <c r="D22" s="78" t="s">
        <v>328</v>
      </c>
      <c r="E22" s="78" t="s">
        <v>309</v>
      </c>
      <c r="F22" s="79">
        <v>50</v>
      </c>
      <c r="G22" s="80">
        <v>122.19</v>
      </c>
      <c r="H22" s="81"/>
      <c r="I22" s="78" t="s">
        <v>358</v>
      </c>
      <c r="J22" s="81" t="s">
        <v>364</v>
      </c>
      <c r="K22" s="82" t="s">
        <v>365</v>
      </c>
      <c r="L22" s="83">
        <v>45288</v>
      </c>
      <c r="M22" s="86">
        <f t="shared" si="0"/>
        <v>2.4438</v>
      </c>
    </row>
    <row r="23" spans="1:13" ht="90" x14ac:dyDescent="0.25">
      <c r="A23" s="77" t="s">
        <v>299</v>
      </c>
      <c r="B23" s="78" t="s">
        <v>366</v>
      </c>
      <c r="C23" s="78" t="s">
        <v>367</v>
      </c>
      <c r="D23" s="78" t="s">
        <v>368</v>
      </c>
      <c r="E23" s="78" t="s">
        <v>309</v>
      </c>
      <c r="F23" s="79">
        <v>50</v>
      </c>
      <c r="G23" s="80">
        <v>122.19</v>
      </c>
      <c r="H23" s="81"/>
      <c r="I23" s="78" t="s">
        <v>369</v>
      </c>
      <c r="J23" s="81" t="s">
        <v>370</v>
      </c>
      <c r="K23" s="82" t="s">
        <v>371</v>
      </c>
      <c r="L23" s="83">
        <v>45471</v>
      </c>
      <c r="M23" s="86">
        <f t="shared" si="0"/>
        <v>2.4438</v>
      </c>
    </row>
    <row r="24" spans="1:13" ht="90" x14ac:dyDescent="0.25">
      <c r="A24" s="77" t="s">
        <v>299</v>
      </c>
      <c r="B24" s="78" t="s">
        <v>372</v>
      </c>
      <c r="C24" s="78" t="s">
        <v>373</v>
      </c>
      <c r="D24" s="78" t="s">
        <v>368</v>
      </c>
      <c r="E24" s="78" t="s">
        <v>309</v>
      </c>
      <c r="F24" s="79">
        <v>50</v>
      </c>
      <c r="G24" s="80">
        <v>122.19</v>
      </c>
      <c r="H24" s="81"/>
      <c r="I24" s="78" t="s">
        <v>374</v>
      </c>
      <c r="J24" s="81" t="s">
        <v>375</v>
      </c>
      <c r="K24" s="82" t="s">
        <v>376</v>
      </c>
      <c r="L24" s="83">
        <v>45561</v>
      </c>
      <c r="M24" s="86">
        <f t="shared" si="0"/>
        <v>2.4438</v>
      </c>
    </row>
    <row r="25" spans="1:13" ht="90" x14ac:dyDescent="0.25">
      <c r="A25" s="77" t="s">
        <v>299</v>
      </c>
      <c r="B25" s="78" t="s">
        <v>347</v>
      </c>
      <c r="C25" s="78" t="s">
        <v>344</v>
      </c>
      <c r="D25" s="78" t="s">
        <v>385</v>
      </c>
      <c r="E25" s="78" t="s">
        <v>309</v>
      </c>
      <c r="F25" s="79">
        <v>50</v>
      </c>
      <c r="G25" s="80">
        <v>122.19</v>
      </c>
      <c r="H25" s="81"/>
      <c r="I25" s="78" t="s">
        <v>358</v>
      </c>
      <c r="J25" s="81" t="s">
        <v>386</v>
      </c>
      <c r="K25" s="82" t="s">
        <v>387</v>
      </c>
      <c r="L25" s="83">
        <v>45842</v>
      </c>
      <c r="M25" s="86">
        <f t="shared" si="0"/>
        <v>2.4438</v>
      </c>
    </row>
    <row r="26" spans="1:13" ht="45" x14ac:dyDescent="0.25">
      <c r="A26" s="77" t="s">
        <v>299</v>
      </c>
      <c r="B26" s="78" t="s">
        <v>299</v>
      </c>
      <c r="C26" s="78" t="s">
        <v>301</v>
      </c>
      <c r="D26" s="78" t="s">
        <v>390</v>
      </c>
      <c r="E26" s="78" t="s">
        <v>309</v>
      </c>
      <c r="F26" s="79">
        <v>50</v>
      </c>
      <c r="G26" s="80">
        <v>122.19</v>
      </c>
      <c r="H26" s="81"/>
      <c r="I26" s="78" t="s">
        <v>391</v>
      </c>
      <c r="J26" s="81" t="s">
        <v>392</v>
      </c>
      <c r="K26" s="82" t="s">
        <v>393</v>
      </c>
      <c r="L26" s="83">
        <v>45846</v>
      </c>
      <c r="M26" s="86">
        <f t="shared" si="0"/>
        <v>2.4438</v>
      </c>
    </row>
    <row r="27" spans="1:13" ht="45" x14ac:dyDescent="0.25">
      <c r="A27" s="77" t="s">
        <v>299</v>
      </c>
      <c r="B27" s="78" t="s">
        <v>299</v>
      </c>
      <c r="C27" s="78" t="s">
        <v>301</v>
      </c>
      <c r="D27" s="78" t="s">
        <v>394</v>
      </c>
      <c r="E27" s="78" t="s">
        <v>309</v>
      </c>
      <c r="F27" s="79">
        <v>50</v>
      </c>
      <c r="G27" s="80">
        <v>122.19</v>
      </c>
      <c r="H27" s="81"/>
      <c r="I27" s="78" t="s">
        <v>391</v>
      </c>
      <c r="J27" s="81" t="s">
        <v>395</v>
      </c>
      <c r="K27" s="82" t="s">
        <v>393</v>
      </c>
      <c r="L27" s="83">
        <v>45999</v>
      </c>
      <c r="M27" s="86">
        <f t="shared" si="0"/>
        <v>2.4438</v>
      </c>
    </row>
    <row r="28" spans="1:13" ht="90" x14ac:dyDescent="0.25">
      <c r="A28" s="77" t="s">
        <v>299</v>
      </c>
      <c r="B28" s="78" t="s">
        <v>347</v>
      </c>
      <c r="C28" s="78" t="s">
        <v>363</v>
      </c>
      <c r="D28" s="78" t="s">
        <v>396</v>
      </c>
      <c r="E28" s="78" t="s">
        <v>309</v>
      </c>
      <c r="F28" s="79">
        <v>50</v>
      </c>
      <c r="G28" s="80">
        <v>122.19</v>
      </c>
      <c r="H28" s="81"/>
      <c r="I28" s="78" t="s">
        <v>358</v>
      </c>
      <c r="J28" s="81" t="s">
        <v>397</v>
      </c>
      <c r="K28" s="82" t="s">
        <v>398</v>
      </c>
      <c r="L28" s="83">
        <v>46043</v>
      </c>
      <c r="M28" s="86">
        <f t="shared" si="0"/>
        <v>2.4438</v>
      </c>
    </row>
    <row r="29" spans="1:13" ht="90" x14ac:dyDescent="0.25">
      <c r="A29" s="77" t="s">
        <v>299</v>
      </c>
      <c r="B29" s="78" t="s">
        <v>332</v>
      </c>
      <c r="C29" s="78" t="s">
        <v>333</v>
      </c>
      <c r="D29" s="78" t="s">
        <v>334</v>
      </c>
      <c r="E29" s="78" t="s">
        <v>309</v>
      </c>
      <c r="F29" s="79">
        <v>40</v>
      </c>
      <c r="G29" s="80">
        <v>100</v>
      </c>
      <c r="H29" s="81"/>
      <c r="I29" s="78" t="s">
        <v>335</v>
      </c>
      <c r="J29" s="81" t="s">
        <v>336</v>
      </c>
      <c r="K29" s="82" t="s">
        <v>337</v>
      </c>
      <c r="L29" s="83">
        <v>45037</v>
      </c>
      <c r="M29" s="86">
        <f t="shared" si="0"/>
        <v>2.5</v>
      </c>
    </row>
    <row r="30" spans="1:13" ht="90" x14ac:dyDescent="0.25">
      <c r="A30" s="77" t="s">
        <v>299</v>
      </c>
      <c r="B30" s="78" t="s">
        <v>332</v>
      </c>
      <c r="C30" s="78" t="s">
        <v>333</v>
      </c>
      <c r="D30" s="78" t="s">
        <v>334</v>
      </c>
      <c r="E30" s="78" t="s">
        <v>309</v>
      </c>
      <c r="F30" s="79">
        <v>40</v>
      </c>
      <c r="G30" s="80">
        <v>100</v>
      </c>
      <c r="H30" s="81"/>
      <c r="I30" s="78" t="s">
        <v>388</v>
      </c>
      <c r="J30" s="81" t="s">
        <v>389</v>
      </c>
      <c r="K30" s="82" t="s">
        <v>337</v>
      </c>
      <c r="L30" s="83">
        <v>45902</v>
      </c>
      <c r="M30" s="86">
        <f t="shared" si="0"/>
        <v>2.5</v>
      </c>
    </row>
    <row r="31" spans="1:13" ht="75" x14ac:dyDescent="0.25">
      <c r="A31" s="77" t="s">
        <v>299</v>
      </c>
      <c r="B31" s="78" t="s">
        <v>299</v>
      </c>
      <c r="C31" s="78" t="s">
        <v>399</v>
      </c>
      <c r="D31" s="78" t="s">
        <v>378</v>
      </c>
      <c r="E31" s="78" t="s">
        <v>309</v>
      </c>
      <c r="F31" s="79">
        <v>40</v>
      </c>
      <c r="G31" s="80">
        <v>100</v>
      </c>
      <c r="H31" s="81"/>
      <c r="I31" s="78" t="s">
        <v>313</v>
      </c>
      <c r="J31" s="81" t="s">
        <v>400</v>
      </c>
      <c r="K31" s="82" t="s">
        <v>401</v>
      </c>
      <c r="L31" s="83">
        <v>46069</v>
      </c>
      <c r="M31" s="86">
        <f t="shared" si="0"/>
        <v>2.5</v>
      </c>
    </row>
    <row r="32" spans="1:13" ht="75" x14ac:dyDescent="0.25">
      <c r="A32" s="77" t="s">
        <v>299</v>
      </c>
      <c r="B32" s="78" t="s">
        <v>299</v>
      </c>
      <c r="C32" s="78" t="s">
        <v>301</v>
      </c>
      <c r="D32" s="78" t="s">
        <v>378</v>
      </c>
      <c r="E32" s="78" t="s">
        <v>309</v>
      </c>
      <c r="F32" s="79">
        <v>50</v>
      </c>
      <c r="G32" s="80">
        <v>125</v>
      </c>
      <c r="H32" s="81"/>
      <c r="I32" s="78" t="s">
        <v>313</v>
      </c>
      <c r="J32" s="81" t="s">
        <v>400</v>
      </c>
      <c r="K32" s="82" t="s">
        <v>402</v>
      </c>
      <c r="L32" s="83">
        <v>46069</v>
      </c>
      <c r="M32" s="86">
        <f t="shared" si="0"/>
        <v>2.5</v>
      </c>
    </row>
    <row r="33" spans="1:13" ht="45" x14ac:dyDescent="0.25">
      <c r="A33" s="77" t="s">
        <v>299</v>
      </c>
      <c r="B33" s="78" t="s">
        <v>299</v>
      </c>
      <c r="C33" s="78" t="s">
        <v>301</v>
      </c>
      <c r="D33" s="78" t="s">
        <v>394</v>
      </c>
      <c r="E33" s="78" t="s">
        <v>309</v>
      </c>
      <c r="F33" s="79">
        <v>50</v>
      </c>
      <c r="G33" s="80">
        <v>125</v>
      </c>
      <c r="H33" s="81"/>
      <c r="I33" s="78" t="s">
        <v>391</v>
      </c>
      <c r="J33" s="81" t="s">
        <v>403</v>
      </c>
      <c r="K33" s="82" t="s">
        <v>393</v>
      </c>
      <c r="L33" s="83">
        <v>46091</v>
      </c>
      <c r="M33" s="86">
        <f t="shared" si="0"/>
        <v>2.5</v>
      </c>
    </row>
    <row r="34" spans="1:13" ht="105" x14ac:dyDescent="0.25">
      <c r="A34" s="77" t="s">
        <v>299</v>
      </c>
      <c r="B34" s="78" t="s">
        <v>347</v>
      </c>
      <c r="C34" s="78" t="s">
        <v>344</v>
      </c>
      <c r="D34" s="78" t="s">
        <v>328</v>
      </c>
      <c r="E34" s="78" t="s">
        <v>309</v>
      </c>
      <c r="F34" s="79">
        <v>50</v>
      </c>
      <c r="G34" s="80">
        <v>125</v>
      </c>
      <c r="H34" s="81"/>
      <c r="I34" s="78" t="s">
        <v>358</v>
      </c>
      <c r="J34" s="81" t="s">
        <v>403</v>
      </c>
      <c r="K34" s="82" t="s">
        <v>404</v>
      </c>
      <c r="L34" s="83">
        <v>46091</v>
      </c>
      <c r="M34" s="86">
        <f t="shared" si="0"/>
        <v>2.5</v>
      </c>
    </row>
    <row r="35" spans="1:13" ht="105" x14ac:dyDescent="0.25">
      <c r="A35" s="77" t="s">
        <v>299</v>
      </c>
      <c r="B35" s="78" t="s">
        <v>347</v>
      </c>
      <c r="C35" s="78" t="s">
        <v>344</v>
      </c>
      <c r="D35" s="78" t="s">
        <v>328</v>
      </c>
      <c r="E35" s="78" t="s">
        <v>309</v>
      </c>
      <c r="F35" s="79">
        <v>50</v>
      </c>
      <c r="G35" s="80">
        <v>125</v>
      </c>
      <c r="H35" s="81"/>
      <c r="I35" s="78" t="s">
        <v>358</v>
      </c>
      <c r="J35" s="81" t="s">
        <v>403</v>
      </c>
      <c r="K35" s="82" t="s">
        <v>405</v>
      </c>
      <c r="L35" s="83">
        <v>46091</v>
      </c>
      <c r="M35" s="86">
        <f t="shared" si="0"/>
        <v>2.5</v>
      </c>
    </row>
    <row r="36" spans="1:13" ht="90" x14ac:dyDescent="0.25">
      <c r="A36" s="77" t="s">
        <v>299</v>
      </c>
      <c r="B36" s="78" t="s">
        <v>347</v>
      </c>
      <c r="C36" s="78" t="s">
        <v>344</v>
      </c>
      <c r="D36" s="78" t="s">
        <v>396</v>
      </c>
      <c r="E36" s="78" t="s">
        <v>309</v>
      </c>
      <c r="F36" s="79">
        <v>50</v>
      </c>
      <c r="G36" s="80">
        <v>125</v>
      </c>
      <c r="H36" s="81"/>
      <c r="I36" s="78" t="s">
        <v>358</v>
      </c>
      <c r="J36" s="81" t="s">
        <v>403</v>
      </c>
      <c r="K36" s="82" t="s">
        <v>406</v>
      </c>
      <c r="L36" s="83">
        <v>46091</v>
      </c>
      <c r="M36" s="86">
        <f t="shared" si="0"/>
        <v>2.5</v>
      </c>
    </row>
    <row r="37" spans="1:13" ht="90" x14ac:dyDescent="0.25">
      <c r="A37" s="77" t="s">
        <v>299</v>
      </c>
      <c r="B37" s="78" t="s">
        <v>332</v>
      </c>
      <c r="C37" s="78" t="s">
        <v>333</v>
      </c>
      <c r="D37" s="78" t="s">
        <v>334</v>
      </c>
      <c r="E37" s="78" t="s">
        <v>309</v>
      </c>
      <c r="F37" s="79">
        <v>40</v>
      </c>
      <c r="G37" s="80">
        <v>109</v>
      </c>
      <c r="H37" s="81"/>
      <c r="I37" s="78" t="s">
        <v>388</v>
      </c>
      <c r="J37" s="81" t="s">
        <v>407</v>
      </c>
      <c r="K37" s="82" t="s">
        <v>337</v>
      </c>
      <c r="L37" s="83">
        <v>46177</v>
      </c>
      <c r="M37" s="86">
        <f t="shared" si="0"/>
        <v>2.7250000000000001</v>
      </c>
    </row>
  </sheetData>
  <autoFilter ref="A1:M37">
    <sortState ref="A2:M37">
      <sortCondition ref="M1:M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1</cp:revision>
  <dcterms:created xsi:type="dcterms:W3CDTF">2006-09-28T05:33:49Z</dcterms:created>
  <dcterms:modified xsi:type="dcterms:W3CDTF">2026-06-23T13:22:31Z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