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icpm\fs\HOME\Хозяйственная часть\Отдел капитального и текущего ремонта\Яценко\Рабочий стол\НМИЦ\2026 ремонт помещений КА\ПОГОРЕЛОВ\РЕМОНТ ЛИФТА (РОТОР...)\"/>
    </mc:Choice>
  </mc:AlternateContent>
  <xr:revisionPtr revIDLastSave="0" documentId="13_ncr:1_{DD0FCFD6-E8B2-4E69-97C3-F00CA50F35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мета по ФСНБ 421+557прРИМ" sheetId="7" r:id="rId1"/>
    <sheet name="Ведомость объемов работ" sheetId="8" r:id="rId2"/>
    <sheet name="Source" sheetId="1" state="hidden" r:id="rId3"/>
    <sheet name="SourceObSm" sheetId="2" state="hidden" r:id="rId4"/>
    <sheet name="SmtRes" sheetId="3" state="hidden" r:id="rId5"/>
    <sheet name="EtalonRes" sheetId="4" state="hidden" r:id="rId6"/>
    <sheet name="SrcPoprs" sheetId="5" state="hidden" r:id="rId7"/>
    <sheet name="SrcKA" sheetId="6" state="hidden" r:id="rId8"/>
  </sheets>
  <definedNames>
    <definedName name="_xlnm.Print_Titles" localSheetId="1">'Ведомость объемов работ'!$17:$17</definedName>
    <definedName name="_xlnm.Print_Titles" localSheetId="0">'Смета по ФСНБ 421+557прРИМ'!$51:$51</definedName>
    <definedName name="_xlnm.Print_Area" localSheetId="1">'Ведомость объемов работ'!$A$1:$H$26</definedName>
    <definedName name="_xlnm.Print_Area" localSheetId="0">'Смета по ФСНБ 421+557прРИМ'!$A$1:$L$185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8" i="8" l="1"/>
  <c r="AE13" i="8"/>
  <c r="AT71" i="7"/>
  <c r="AR71" i="7"/>
  <c r="AO71" i="7"/>
  <c r="BA71" i="7"/>
  <c r="AZ71" i="7"/>
  <c r="AE71" i="7"/>
  <c r="AD71" i="7"/>
  <c r="BK69" i="7"/>
  <c r="AT69" i="7"/>
  <c r="AR69" i="7"/>
  <c r="AO69" i="7"/>
  <c r="BA69" i="7"/>
  <c r="AZ69" i="7"/>
  <c r="AE69" i="7"/>
  <c r="AD69" i="7"/>
  <c r="AW69" i="7"/>
  <c r="AY67" i="7"/>
  <c r="AT67" i="7"/>
  <c r="AR67" i="7"/>
  <c r="AO67" i="7"/>
  <c r="BA67" i="7"/>
  <c r="AZ67" i="7"/>
  <c r="AE67" i="7"/>
  <c r="AD67" i="7"/>
  <c r="AN67" i="7"/>
  <c r="AW65" i="7"/>
  <c r="AE65" i="7"/>
  <c r="AD65" i="7"/>
  <c r="AN61" i="7"/>
  <c r="BA61" i="7"/>
  <c r="AZ61" i="7"/>
  <c r="AE61" i="7"/>
  <c r="AD61" i="7"/>
  <c r="AW61" i="7"/>
  <c r="AW60" i="7"/>
  <c r="AN60" i="7"/>
  <c r="BA60" i="7"/>
  <c r="AZ60" i="7"/>
  <c r="AE60" i="7"/>
  <c r="AD60" i="7"/>
  <c r="AO65" i="7"/>
  <c r="CN27" i="7"/>
  <c r="CN22" i="7"/>
  <c r="CO6" i="7"/>
  <c r="CO4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1" i="3"/>
  <c r="Y1" i="3"/>
  <c r="CY1" i="3"/>
  <c r="CZ1" i="3"/>
  <c r="DB1" i="3" s="1"/>
  <c r="DA1" i="3"/>
  <c r="DC1" i="3"/>
  <c r="A2" i="3"/>
  <c r="Y2" i="3"/>
  <c r="CY2" i="3"/>
  <c r="CZ2" i="3"/>
  <c r="DB2" i="3" s="1"/>
  <c r="DA2" i="3"/>
  <c r="DC2" i="3"/>
  <c r="A3" i="3"/>
  <c r="Y3" i="3"/>
  <c r="CW3" i="3" s="1"/>
  <c r="V24" i="1" s="1"/>
  <c r="CY3" i="3"/>
  <c r="CZ3" i="3"/>
  <c r="DA3" i="3"/>
  <c r="DB3" i="3"/>
  <c r="DC3" i="3"/>
  <c r="A4" i="3"/>
  <c r="Y4" i="3"/>
  <c r="CY4" i="3"/>
  <c r="CZ4" i="3"/>
  <c r="DB4" i="3" s="1"/>
  <c r="DA4" i="3"/>
  <c r="DC4" i="3"/>
  <c r="A5" i="3"/>
  <c r="Y5" i="3"/>
  <c r="CY5" i="3"/>
  <c r="CZ5" i="3"/>
  <c r="DB5" i="3" s="1"/>
  <c r="DA5" i="3"/>
  <c r="DC5" i="3"/>
  <c r="A6" i="3"/>
  <c r="Y6" i="3"/>
  <c r="CY6" i="3"/>
  <c r="CZ6" i="3"/>
  <c r="DA6" i="3"/>
  <c r="DB6" i="3"/>
  <c r="DC6" i="3"/>
  <c r="A7" i="3"/>
  <c r="Y7" i="3"/>
  <c r="CY7" i="3"/>
  <c r="CZ7" i="3"/>
  <c r="DA7" i="3"/>
  <c r="DB7" i="3"/>
  <c r="DC7" i="3"/>
  <c r="A8" i="3"/>
  <c r="Y8" i="3"/>
  <c r="CY8" i="3"/>
  <c r="CZ8" i="3"/>
  <c r="DB8" i="3" s="1"/>
  <c r="DA8" i="3"/>
  <c r="DC8" i="3"/>
  <c r="A9" i="3"/>
  <c r="Y9" i="3"/>
  <c r="CY9" i="3"/>
  <c r="CZ9" i="3"/>
  <c r="DB9" i="3" s="1"/>
  <c r="DA9" i="3"/>
  <c r="DC9" i="3"/>
  <c r="A10" i="3"/>
  <c r="Y10" i="3"/>
  <c r="CY10" i="3"/>
  <c r="CZ10" i="3"/>
  <c r="DB10" i="3" s="1"/>
  <c r="DA10" i="3"/>
  <c r="DC10" i="3"/>
  <c r="A11" i="3"/>
  <c r="Y11" i="3"/>
  <c r="CY11" i="3"/>
  <c r="CZ11" i="3"/>
  <c r="DB11" i="3" s="1"/>
  <c r="DA11" i="3"/>
  <c r="DC11" i="3"/>
  <c r="A12" i="3"/>
  <c r="Y12" i="3"/>
  <c r="CY12" i="3"/>
  <c r="CZ12" i="3"/>
  <c r="DB12" i="3" s="1"/>
  <c r="DA12" i="3"/>
  <c r="DC12" i="3"/>
  <c r="A13" i="3"/>
  <c r="Y13" i="3"/>
  <c r="CY13" i="3"/>
  <c r="CZ13" i="3"/>
  <c r="DA13" i="3"/>
  <c r="DB13" i="3"/>
  <c r="DC13" i="3"/>
  <c r="A14" i="3"/>
  <c r="Y14" i="3"/>
  <c r="CY14" i="3"/>
  <c r="CZ14" i="3"/>
  <c r="DB14" i="3" s="1"/>
  <c r="DA14" i="3"/>
  <c r="DC14" i="3"/>
  <c r="A15" i="3"/>
  <c r="Y15" i="3"/>
  <c r="CY15" i="3"/>
  <c r="CZ15" i="3"/>
  <c r="DA15" i="3"/>
  <c r="DB15" i="3"/>
  <c r="DC15" i="3"/>
  <c r="A16" i="3"/>
  <c r="Y16" i="3"/>
  <c r="CY16" i="3"/>
  <c r="CZ16" i="3"/>
  <c r="DB16" i="3" s="1"/>
  <c r="DA16" i="3"/>
  <c r="DC16" i="3"/>
  <c r="A17" i="3"/>
  <c r="Y17" i="3"/>
  <c r="CX17" i="3" s="1"/>
  <c r="CY17" i="3"/>
  <c r="CZ17" i="3"/>
  <c r="DA17" i="3"/>
  <c r="DB17" i="3"/>
  <c r="DC17" i="3"/>
  <c r="A18" i="3"/>
  <c r="Y18" i="3"/>
  <c r="CY18" i="3"/>
  <c r="CZ18" i="3"/>
  <c r="DA18" i="3"/>
  <c r="DB18" i="3"/>
  <c r="DC18" i="3"/>
  <c r="A19" i="3"/>
  <c r="Y19" i="3"/>
  <c r="CY19" i="3"/>
  <c r="CZ19" i="3"/>
  <c r="DB19" i="3" s="1"/>
  <c r="DA19" i="3"/>
  <c r="DC19" i="3"/>
  <c r="A20" i="3"/>
  <c r="Y20" i="3"/>
  <c r="CY20" i="3"/>
  <c r="CZ20" i="3"/>
  <c r="DB20" i="3" s="1"/>
  <c r="DA20" i="3"/>
  <c r="DC20" i="3"/>
  <c r="A21" i="3"/>
  <c r="Y21" i="3"/>
  <c r="CY21" i="3"/>
  <c r="CZ21" i="3"/>
  <c r="DA21" i="3"/>
  <c r="DB21" i="3"/>
  <c r="DC21" i="3"/>
  <c r="A22" i="3"/>
  <c r="Y22" i="3"/>
  <c r="CX22" i="3" s="1"/>
  <c r="CY22" i="3"/>
  <c r="CZ22" i="3"/>
  <c r="DA22" i="3"/>
  <c r="DB22" i="3"/>
  <c r="DC22" i="3"/>
  <c r="A23" i="3"/>
  <c r="Y23" i="3"/>
  <c r="CY23" i="3"/>
  <c r="CZ23" i="3"/>
  <c r="DA23" i="3"/>
  <c r="DB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B25" i="3" s="1"/>
  <c r="DA25" i="3"/>
  <c r="DC25" i="3"/>
  <c r="A26" i="3"/>
  <c r="Y26" i="3"/>
  <c r="CY26" i="3"/>
  <c r="CZ26" i="3"/>
  <c r="DB26" i="3" s="1"/>
  <c r="DA26" i="3"/>
  <c r="DC26" i="3"/>
  <c r="A27" i="3"/>
  <c r="Y27" i="3"/>
  <c r="CY27" i="3"/>
  <c r="CZ27" i="3"/>
  <c r="DB27" i="3" s="1"/>
  <c r="DA27" i="3"/>
  <c r="DC27" i="3"/>
  <c r="A28" i="3"/>
  <c r="Y28" i="3"/>
  <c r="CY28" i="3"/>
  <c r="CZ28" i="3"/>
  <c r="DA28" i="3"/>
  <c r="DB28" i="3"/>
  <c r="DC28" i="3"/>
  <c r="A29" i="3"/>
  <c r="Y29" i="3"/>
  <c r="CY29" i="3"/>
  <c r="CZ29" i="3"/>
  <c r="DB29" i="3" s="1"/>
  <c r="DA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A31" i="3"/>
  <c r="DB31" i="3"/>
  <c r="DC31" i="3"/>
  <c r="A32" i="3"/>
  <c r="Y32" i="3"/>
  <c r="CY32" i="3"/>
  <c r="CZ32" i="3"/>
  <c r="DA32" i="3"/>
  <c r="DB32" i="3"/>
  <c r="DC32" i="3"/>
  <c r="A33" i="3"/>
  <c r="Y33" i="3"/>
  <c r="CY33" i="3"/>
  <c r="CZ33" i="3"/>
  <c r="DB33" i="3" s="1"/>
  <c r="DA33" i="3"/>
  <c r="DC33" i="3"/>
  <c r="A34" i="3"/>
  <c r="Y34" i="3"/>
  <c r="CY34" i="3"/>
  <c r="CZ34" i="3"/>
  <c r="DA34" i="3"/>
  <c r="DB34" i="3"/>
  <c r="DC34" i="3"/>
  <c r="A35" i="3"/>
  <c r="Y35" i="3"/>
  <c r="CY35" i="3"/>
  <c r="CZ35" i="3"/>
  <c r="DB35" i="3" s="1"/>
  <c r="DA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B37" i="3" s="1"/>
  <c r="DA37" i="3"/>
  <c r="DC37" i="3"/>
  <c r="A38" i="3"/>
  <c r="Y38" i="3"/>
  <c r="CY38" i="3"/>
  <c r="CZ38" i="3"/>
  <c r="DB38" i="3" s="1"/>
  <c r="DA38" i="3"/>
  <c r="DC38" i="3"/>
  <c r="A39" i="3"/>
  <c r="Y39" i="3"/>
  <c r="CY39" i="3"/>
  <c r="CZ39" i="3"/>
  <c r="DA39" i="3"/>
  <c r="DB39" i="3"/>
  <c r="DC39" i="3"/>
  <c r="A40" i="3"/>
  <c r="Y40" i="3"/>
  <c r="CY40" i="3"/>
  <c r="CZ40" i="3"/>
  <c r="DB40" i="3" s="1"/>
  <c r="DA40" i="3"/>
  <c r="DC40" i="3"/>
  <c r="A41" i="3"/>
  <c r="Y41" i="3"/>
  <c r="CY41" i="3"/>
  <c r="CZ41" i="3"/>
  <c r="DA41" i="3"/>
  <c r="DB41" i="3"/>
  <c r="DC41" i="3"/>
  <c r="A42" i="3"/>
  <c r="Y42" i="3"/>
  <c r="CY42" i="3"/>
  <c r="CZ42" i="3"/>
  <c r="DB42" i="3" s="1"/>
  <c r="DA42" i="3"/>
  <c r="DC42" i="3"/>
  <c r="A43" i="3"/>
  <c r="Y43" i="3"/>
  <c r="CY43" i="3"/>
  <c r="CZ43" i="3"/>
  <c r="DA43" i="3"/>
  <c r="DB43" i="3"/>
  <c r="DC43" i="3"/>
  <c r="A44" i="3"/>
  <c r="Y44" i="3"/>
  <c r="CY44" i="3"/>
  <c r="CZ44" i="3"/>
  <c r="DA44" i="3"/>
  <c r="DB44" i="3"/>
  <c r="DC44" i="3"/>
  <c r="A45" i="3"/>
  <c r="Y45" i="3"/>
  <c r="CY45" i="3"/>
  <c r="CZ45" i="3"/>
  <c r="DA45" i="3"/>
  <c r="DB45" i="3"/>
  <c r="DC45" i="3"/>
  <c r="A46" i="3"/>
  <c r="Y46" i="3"/>
  <c r="CY46" i="3"/>
  <c r="CZ46" i="3"/>
  <c r="DA46" i="3"/>
  <c r="DB46" i="3"/>
  <c r="DC46" i="3"/>
  <c r="A47" i="3"/>
  <c r="Y47" i="3"/>
  <c r="CY47" i="3"/>
  <c r="CZ47" i="3"/>
  <c r="DA47" i="3"/>
  <c r="DB47" i="3"/>
  <c r="DC47" i="3"/>
  <c r="A48" i="3"/>
  <c r="Y48" i="3"/>
  <c r="CY48" i="3"/>
  <c r="CZ48" i="3"/>
  <c r="DB48" i="3" s="1"/>
  <c r="DA48" i="3"/>
  <c r="DC48" i="3"/>
  <c r="A49" i="3"/>
  <c r="Y49" i="3"/>
  <c r="CY49" i="3"/>
  <c r="CZ49" i="3"/>
  <c r="DB49" i="3" s="1"/>
  <c r="DA49" i="3"/>
  <c r="DC49" i="3"/>
  <c r="A50" i="3"/>
  <c r="Y50" i="3"/>
  <c r="CY50" i="3"/>
  <c r="CZ50" i="3"/>
  <c r="DB50" i="3" s="1"/>
  <c r="DA50" i="3"/>
  <c r="DC50" i="3"/>
  <c r="A51" i="3"/>
  <c r="Y51" i="3"/>
  <c r="CY51" i="3"/>
  <c r="CZ51" i="3"/>
  <c r="DB51" i="3" s="1"/>
  <c r="DA51" i="3"/>
  <c r="DC51" i="3"/>
  <c r="A52" i="3"/>
  <c r="Y52" i="3"/>
  <c r="CY52" i="3"/>
  <c r="CZ52" i="3"/>
  <c r="DB52" i="3" s="1"/>
  <c r="DA52" i="3"/>
  <c r="DC52" i="3"/>
  <c r="A53" i="3"/>
  <c r="Y53" i="3"/>
  <c r="CY53" i="3"/>
  <c r="CZ53" i="3"/>
  <c r="DA53" i="3"/>
  <c r="DB53" i="3"/>
  <c r="DC53" i="3"/>
  <c r="A54" i="3"/>
  <c r="Y54" i="3"/>
  <c r="CY54" i="3"/>
  <c r="CZ54" i="3"/>
  <c r="DB54" i="3" s="1"/>
  <c r="DA54" i="3"/>
  <c r="DC54" i="3"/>
  <c r="A55" i="3"/>
  <c r="Y55" i="3"/>
  <c r="CY55" i="3"/>
  <c r="CZ55" i="3"/>
  <c r="DB55" i="3" s="1"/>
  <c r="DA55" i="3"/>
  <c r="DC55" i="3"/>
  <c r="A56" i="3"/>
  <c r="Y56" i="3"/>
  <c r="CY56" i="3"/>
  <c r="CZ56" i="3"/>
  <c r="DB56" i="3" s="1"/>
  <c r="DA56" i="3"/>
  <c r="DC56" i="3"/>
  <c r="A57" i="3"/>
  <c r="Y57" i="3"/>
  <c r="CY57" i="3"/>
  <c r="CZ57" i="3"/>
  <c r="DB57" i="3" s="1"/>
  <c r="DA57" i="3"/>
  <c r="DC57" i="3"/>
  <c r="A58" i="3"/>
  <c r="Y58" i="3"/>
  <c r="CY58" i="3"/>
  <c r="CZ58" i="3"/>
  <c r="DA58" i="3"/>
  <c r="DB58" i="3"/>
  <c r="DC58" i="3"/>
  <c r="A59" i="3"/>
  <c r="Y59" i="3"/>
  <c r="CY59" i="3"/>
  <c r="CZ59" i="3"/>
  <c r="DA59" i="3"/>
  <c r="DB59" i="3"/>
  <c r="DC59" i="3"/>
  <c r="A60" i="3"/>
  <c r="Y60" i="3"/>
  <c r="CY60" i="3"/>
  <c r="CZ60" i="3"/>
  <c r="DB60" i="3" s="1"/>
  <c r="DA60" i="3"/>
  <c r="DC60" i="3"/>
  <c r="A61" i="3"/>
  <c r="Y61" i="3"/>
  <c r="CY61" i="3"/>
  <c r="CZ61" i="3"/>
  <c r="DB61" i="3" s="1"/>
  <c r="DA61" i="3"/>
  <c r="DC61" i="3"/>
  <c r="A62" i="3"/>
  <c r="Y62" i="3"/>
  <c r="CY62" i="3"/>
  <c r="CZ62" i="3"/>
  <c r="DA62" i="3"/>
  <c r="DB62" i="3"/>
  <c r="DC62" i="3"/>
  <c r="A63" i="3"/>
  <c r="Y63" i="3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A65" i="3"/>
  <c r="DB65" i="3"/>
  <c r="DC65" i="3"/>
  <c r="A66" i="3"/>
  <c r="Y66" i="3"/>
  <c r="CY66" i="3"/>
  <c r="CZ66" i="3"/>
  <c r="DB66" i="3" s="1"/>
  <c r="DA66" i="3"/>
  <c r="DC66" i="3"/>
  <c r="A67" i="3"/>
  <c r="Y67" i="3"/>
  <c r="CY67" i="3"/>
  <c r="CZ67" i="3"/>
  <c r="DB67" i="3" s="1"/>
  <c r="DA67" i="3"/>
  <c r="DC67" i="3"/>
  <c r="A68" i="3"/>
  <c r="Y68" i="3"/>
  <c r="CY68" i="3"/>
  <c r="CZ68" i="3"/>
  <c r="DB68" i="3" s="1"/>
  <c r="DA68" i="3"/>
  <c r="DC68" i="3"/>
  <c r="A69" i="3"/>
  <c r="Y69" i="3"/>
  <c r="CY69" i="3"/>
  <c r="CZ69" i="3"/>
  <c r="DB69" i="3" s="1"/>
  <c r="DA69" i="3"/>
  <c r="DC69" i="3"/>
  <c r="A70" i="3"/>
  <c r="Y70" i="3"/>
  <c r="CY70" i="3"/>
  <c r="CZ70" i="3"/>
  <c r="DA70" i="3"/>
  <c r="DB70" i="3"/>
  <c r="DC70" i="3"/>
  <c r="A71" i="3"/>
  <c r="Y71" i="3"/>
  <c r="CY71" i="3"/>
  <c r="CZ71" i="3"/>
  <c r="DA71" i="3"/>
  <c r="DB71" i="3"/>
  <c r="DC71" i="3"/>
  <c r="A72" i="3"/>
  <c r="Y72" i="3"/>
  <c r="CY72" i="3"/>
  <c r="CZ72" i="3"/>
  <c r="DA72" i="3"/>
  <c r="DB72" i="3"/>
  <c r="DC72" i="3"/>
  <c r="A73" i="3"/>
  <c r="Y73" i="3"/>
  <c r="CY73" i="3"/>
  <c r="CZ73" i="3"/>
  <c r="DA73" i="3"/>
  <c r="DB73" i="3"/>
  <c r="DC73" i="3"/>
  <c r="A74" i="3"/>
  <c r="Y74" i="3"/>
  <c r="CY74" i="3"/>
  <c r="CZ74" i="3"/>
  <c r="DA74" i="3"/>
  <c r="DB74" i="3"/>
  <c r="DC74" i="3"/>
  <c r="A75" i="3"/>
  <c r="Y75" i="3"/>
  <c r="CY75" i="3"/>
  <c r="CZ75" i="3"/>
  <c r="DA75" i="3"/>
  <c r="DB75" i="3"/>
  <c r="DC75" i="3"/>
  <c r="A76" i="3"/>
  <c r="Y76" i="3"/>
  <c r="CY76" i="3"/>
  <c r="CZ76" i="3"/>
  <c r="DB76" i="3" s="1"/>
  <c r="DA76" i="3"/>
  <c r="DC76" i="3"/>
  <c r="A77" i="3"/>
  <c r="Y77" i="3"/>
  <c r="CY77" i="3"/>
  <c r="CZ77" i="3"/>
  <c r="DB77" i="3" s="1"/>
  <c r="DA77" i="3"/>
  <c r="DC77" i="3"/>
  <c r="A78" i="3"/>
  <c r="Y78" i="3"/>
  <c r="CY78" i="3"/>
  <c r="CZ78" i="3"/>
  <c r="DA78" i="3"/>
  <c r="DB78" i="3"/>
  <c r="DC78" i="3"/>
  <c r="A79" i="3"/>
  <c r="Y79" i="3"/>
  <c r="CY79" i="3"/>
  <c r="CZ79" i="3"/>
  <c r="DA79" i="3"/>
  <c r="DB79" i="3"/>
  <c r="DC79" i="3"/>
  <c r="A80" i="3"/>
  <c r="Y80" i="3"/>
  <c r="CV80" i="3" s="1"/>
  <c r="CU80" i="3"/>
  <c r="CX80" i="3"/>
  <c r="DI80" i="3" s="1"/>
  <c r="DJ80" i="3" s="1"/>
  <c r="CY80" i="3"/>
  <c r="CZ80" i="3"/>
  <c r="DA80" i="3"/>
  <c r="DB80" i="3"/>
  <c r="DC80" i="3"/>
  <c r="DF80" i="3"/>
  <c r="DH80" i="3"/>
  <c r="A81" i="3"/>
  <c r="Y81" i="3"/>
  <c r="CX81" i="3" s="1"/>
  <c r="CY81" i="3"/>
  <c r="CZ81" i="3"/>
  <c r="DA81" i="3"/>
  <c r="DB81" i="3"/>
  <c r="DC81" i="3"/>
  <c r="A82" i="3"/>
  <c r="Y82" i="3"/>
  <c r="CU82" i="3"/>
  <c r="CY82" i="3"/>
  <c r="CZ82" i="3"/>
  <c r="DB82" i="3" s="1"/>
  <c r="DA82" i="3"/>
  <c r="DC82" i="3"/>
  <c r="A83" i="3"/>
  <c r="Y83" i="3"/>
  <c r="CX83" i="3"/>
  <c r="CY83" i="3"/>
  <c r="CZ83" i="3"/>
  <c r="DB83" i="3" s="1"/>
  <c r="DA83" i="3"/>
  <c r="DC83" i="3"/>
  <c r="DG83" i="3"/>
  <c r="DH83" i="3"/>
  <c r="A84" i="3"/>
  <c r="Y84" i="3"/>
  <c r="CY84" i="3"/>
  <c r="CZ84" i="3"/>
  <c r="DA84" i="3"/>
  <c r="DB84" i="3"/>
  <c r="DC84" i="3"/>
  <c r="A85" i="3"/>
  <c r="Y85" i="3"/>
  <c r="CY85" i="3"/>
  <c r="CZ85" i="3"/>
  <c r="DA85" i="3"/>
  <c r="DB85" i="3"/>
  <c r="DC85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I24" i="1"/>
  <c r="K24" i="1"/>
  <c r="AC24" i="1"/>
  <c r="AE24" i="1"/>
  <c r="AD24" i="1" s="1"/>
  <c r="AB24" i="1" s="1"/>
  <c r="AF24" i="1"/>
  <c r="AG24" i="1"/>
  <c r="AH24" i="1"/>
  <c r="AI24" i="1"/>
  <c r="AJ24" i="1"/>
  <c r="CQ24" i="1"/>
  <c r="CR24" i="1"/>
  <c r="CS24" i="1"/>
  <c r="CT24" i="1"/>
  <c r="CU24" i="1"/>
  <c r="T24" i="1" s="1"/>
  <c r="CV24" i="1"/>
  <c r="CW24" i="1"/>
  <c r="CX24" i="1"/>
  <c r="W24" i="1" s="1"/>
  <c r="GL24" i="1"/>
  <c r="GN24" i="1"/>
  <c r="GP24" i="1"/>
  <c r="GV24" i="1"/>
  <c r="HC24" i="1" s="1"/>
  <c r="GX24" i="1"/>
  <c r="I25" i="1"/>
  <c r="Q25" i="1" s="1"/>
  <c r="V25" i="1"/>
  <c r="X25" i="1"/>
  <c r="AB25" i="1"/>
  <c r="AC25" i="1"/>
  <c r="AD25" i="1"/>
  <c r="AE25" i="1"/>
  <c r="AF25" i="1"/>
  <c r="AG25" i="1"/>
  <c r="AH25" i="1"/>
  <c r="AI25" i="1"/>
  <c r="CW25" i="1" s="1"/>
  <c r="AJ25" i="1"/>
  <c r="CQ25" i="1"/>
  <c r="CR25" i="1"/>
  <c r="CS25" i="1"/>
  <c r="R25" i="1" s="1"/>
  <c r="CT25" i="1"/>
  <c r="CU25" i="1"/>
  <c r="T25" i="1" s="1"/>
  <c r="CV25" i="1"/>
  <c r="U25" i="1" s="1"/>
  <c r="CX25" i="1"/>
  <c r="W25" i="1" s="1"/>
  <c r="CY25" i="1"/>
  <c r="CZ25" i="1"/>
  <c r="Y25" i="1" s="1"/>
  <c r="GL25" i="1"/>
  <c r="GN25" i="1"/>
  <c r="GO25" i="1"/>
  <c r="GP25" i="1"/>
  <c r="GV25" i="1"/>
  <c r="HC25" i="1" s="1"/>
  <c r="GX25" i="1"/>
  <c r="HH25" i="1"/>
  <c r="I26" i="1"/>
  <c r="R26" i="1"/>
  <c r="T26" i="1"/>
  <c r="W26" i="1"/>
  <c r="AC26" i="1"/>
  <c r="AE26" i="1"/>
  <c r="AD26" i="1" s="1"/>
  <c r="AF26" i="1"/>
  <c r="AG26" i="1"/>
  <c r="AH26" i="1"/>
  <c r="AI26" i="1"/>
  <c r="AJ26" i="1"/>
  <c r="CP26" i="1"/>
  <c r="CQ26" i="1"/>
  <c r="CR26" i="1"/>
  <c r="Q26" i="1" s="1"/>
  <c r="CS26" i="1"/>
  <c r="CT26" i="1"/>
  <c r="S26" i="1" s="1"/>
  <c r="CU26" i="1"/>
  <c r="CV26" i="1"/>
  <c r="U26" i="1" s="1"/>
  <c r="CW26" i="1"/>
  <c r="V26" i="1" s="1"/>
  <c r="CX26" i="1"/>
  <c r="CY26" i="1"/>
  <c r="X26" i="1" s="1"/>
  <c r="CZ26" i="1"/>
  <c r="Y26" i="1" s="1"/>
  <c r="GL26" i="1"/>
  <c r="GN26" i="1"/>
  <c r="GP26" i="1"/>
  <c r="GV26" i="1"/>
  <c r="HC26" i="1"/>
  <c r="GX26" i="1" s="1"/>
  <c r="C27" i="1"/>
  <c r="D27" i="1"/>
  <c r="I27" i="1"/>
  <c r="CU6" i="3" s="1"/>
  <c r="P28" i="1" s="1"/>
  <c r="O28" i="1" s="1"/>
  <c r="GM28" i="1" s="1"/>
  <c r="GO28" i="1" s="1"/>
  <c r="K27" i="1"/>
  <c r="T27" i="1"/>
  <c r="W27" i="1"/>
  <c r="AC27" i="1"/>
  <c r="AE27" i="1"/>
  <c r="AD27" i="1" s="1"/>
  <c r="AF27" i="1"/>
  <c r="AG27" i="1"/>
  <c r="AH27" i="1"/>
  <c r="AI27" i="1"/>
  <c r="AJ27" i="1"/>
  <c r="CX27" i="1" s="1"/>
  <c r="CQ27" i="1"/>
  <c r="CR27" i="1"/>
  <c r="CS27" i="1"/>
  <c r="CT27" i="1"/>
  <c r="CU27" i="1"/>
  <c r="CV27" i="1"/>
  <c r="CW27" i="1"/>
  <c r="GL27" i="1"/>
  <c r="GN27" i="1"/>
  <c r="GP27" i="1"/>
  <c r="GV27" i="1"/>
  <c r="HC27" i="1" s="1"/>
  <c r="GX27" i="1" s="1"/>
  <c r="I28" i="1"/>
  <c r="S28" i="1" s="1"/>
  <c r="Q28" i="1"/>
  <c r="U28" i="1"/>
  <c r="X28" i="1"/>
  <c r="AB28" i="1"/>
  <c r="AC28" i="1"/>
  <c r="AD28" i="1"/>
  <c r="AE28" i="1"/>
  <c r="AF28" i="1"/>
  <c r="AG28" i="1"/>
  <c r="AH28" i="1"/>
  <c r="AI28" i="1"/>
  <c r="AJ28" i="1"/>
  <c r="CP28" i="1"/>
  <c r="CQ28" i="1"/>
  <c r="CR28" i="1"/>
  <c r="CS28" i="1"/>
  <c r="R28" i="1" s="1"/>
  <c r="CT28" i="1"/>
  <c r="CU28" i="1"/>
  <c r="T28" i="1" s="1"/>
  <c r="CV28" i="1"/>
  <c r="CW28" i="1"/>
  <c r="V28" i="1" s="1"/>
  <c r="CX28" i="1"/>
  <c r="W28" i="1" s="1"/>
  <c r="CY28" i="1"/>
  <c r="CZ28" i="1"/>
  <c r="Y28" i="1" s="1"/>
  <c r="GL28" i="1"/>
  <c r="BZ80" i="1" s="1"/>
  <c r="BZ22" i="1" s="1"/>
  <c r="GN28" i="1"/>
  <c r="GP28" i="1"/>
  <c r="GV28" i="1"/>
  <c r="GX28" i="1"/>
  <c r="HC28" i="1"/>
  <c r="I29" i="1"/>
  <c r="Q29" i="1"/>
  <c r="T29" i="1"/>
  <c r="AB29" i="1"/>
  <c r="AC29" i="1"/>
  <c r="AE29" i="1"/>
  <c r="AD29" i="1" s="1"/>
  <c r="AF29" i="1"/>
  <c r="AG29" i="1"/>
  <c r="CU29" i="1" s="1"/>
  <c r="AH29" i="1"/>
  <c r="CV29" i="1" s="1"/>
  <c r="U29" i="1" s="1"/>
  <c r="AI29" i="1"/>
  <c r="AJ29" i="1"/>
  <c r="CQ29" i="1"/>
  <c r="P29" i="1" s="1"/>
  <c r="CR29" i="1"/>
  <c r="CS29" i="1"/>
  <c r="R29" i="1" s="1"/>
  <c r="CT29" i="1"/>
  <c r="S29" i="1" s="1"/>
  <c r="CW29" i="1"/>
  <c r="V29" i="1" s="1"/>
  <c r="CX29" i="1"/>
  <c r="W29" i="1" s="1"/>
  <c r="GL29" i="1"/>
  <c r="GN29" i="1"/>
  <c r="GP29" i="1"/>
  <c r="GV29" i="1"/>
  <c r="HC29" i="1" s="1"/>
  <c r="GX29" i="1" s="1"/>
  <c r="Q30" i="1"/>
  <c r="S30" i="1"/>
  <c r="U30" i="1"/>
  <c r="W30" i="1"/>
  <c r="X30" i="1"/>
  <c r="AC30" i="1"/>
  <c r="AB30" i="1" s="1"/>
  <c r="AD30" i="1"/>
  <c r="AE30" i="1"/>
  <c r="AF30" i="1"/>
  <c r="AG30" i="1"/>
  <c r="AH30" i="1"/>
  <c r="AI30" i="1"/>
  <c r="AJ30" i="1"/>
  <c r="CQ30" i="1"/>
  <c r="P30" i="1" s="1"/>
  <c r="CR30" i="1"/>
  <c r="CS30" i="1"/>
  <c r="R30" i="1" s="1"/>
  <c r="CT30" i="1"/>
  <c r="CU30" i="1"/>
  <c r="T30" i="1" s="1"/>
  <c r="CV30" i="1"/>
  <c r="CW30" i="1"/>
  <c r="V30" i="1" s="1"/>
  <c r="CX30" i="1"/>
  <c r="CY30" i="1"/>
  <c r="CZ30" i="1"/>
  <c r="Y30" i="1" s="1"/>
  <c r="GL30" i="1"/>
  <c r="GN30" i="1"/>
  <c r="GO30" i="1"/>
  <c r="GP30" i="1"/>
  <c r="GV30" i="1"/>
  <c r="HC30" i="1" s="1"/>
  <c r="GX30" i="1" s="1"/>
  <c r="HH30" i="1"/>
  <c r="P31" i="1"/>
  <c r="R31" i="1"/>
  <c r="S31" i="1"/>
  <c r="X31" i="1"/>
  <c r="Y31" i="1"/>
  <c r="AC31" i="1"/>
  <c r="AE31" i="1"/>
  <c r="AD31" i="1" s="1"/>
  <c r="AB31" i="1" s="1"/>
  <c r="AF31" i="1"/>
  <c r="AG31" i="1"/>
  <c r="AH31" i="1"/>
  <c r="AI31" i="1"/>
  <c r="CW31" i="1" s="1"/>
  <c r="V31" i="1" s="1"/>
  <c r="AJ31" i="1"/>
  <c r="CX31" i="1" s="1"/>
  <c r="W31" i="1" s="1"/>
  <c r="CQ31" i="1"/>
  <c r="CR31" i="1"/>
  <c r="Q31" i="1" s="1"/>
  <c r="CS31" i="1"/>
  <c r="CT31" i="1"/>
  <c r="CU31" i="1"/>
  <c r="T31" i="1" s="1"/>
  <c r="CV31" i="1"/>
  <c r="U31" i="1" s="1"/>
  <c r="CY31" i="1"/>
  <c r="CZ31" i="1"/>
  <c r="FR31" i="1"/>
  <c r="GL31" i="1"/>
  <c r="GN31" i="1"/>
  <c r="GO31" i="1"/>
  <c r="GP31" i="1"/>
  <c r="GV31" i="1"/>
  <c r="HC31" i="1" s="1"/>
  <c r="GX31" i="1" s="1"/>
  <c r="HH31" i="1"/>
  <c r="R32" i="1"/>
  <c r="CY32" i="1" s="1"/>
  <c r="X32" i="1" s="1"/>
  <c r="S32" i="1"/>
  <c r="U32" i="1"/>
  <c r="AB32" i="1"/>
  <c r="AC32" i="1"/>
  <c r="AD32" i="1"/>
  <c r="AE32" i="1"/>
  <c r="AF32" i="1"/>
  <c r="AG32" i="1"/>
  <c r="CU32" i="1" s="1"/>
  <c r="T32" i="1" s="1"/>
  <c r="AH32" i="1"/>
  <c r="AI32" i="1"/>
  <c r="AJ32" i="1"/>
  <c r="CQ32" i="1"/>
  <c r="P32" i="1" s="1"/>
  <c r="CP32" i="1" s="1"/>
  <c r="O32" i="1" s="1"/>
  <c r="CR32" i="1"/>
  <c r="Q32" i="1" s="1"/>
  <c r="CS32" i="1"/>
  <c r="CT32" i="1"/>
  <c r="CV32" i="1"/>
  <c r="CW32" i="1"/>
  <c r="V32" i="1" s="1"/>
  <c r="CX32" i="1"/>
  <c r="W32" i="1" s="1"/>
  <c r="GL32" i="1"/>
  <c r="GN32" i="1"/>
  <c r="GP32" i="1"/>
  <c r="GV32" i="1"/>
  <c r="GX32" i="1"/>
  <c r="HC32" i="1"/>
  <c r="HG32" i="1"/>
  <c r="C33" i="1"/>
  <c r="D33" i="1"/>
  <c r="I33" i="1"/>
  <c r="CX15" i="3" s="1"/>
  <c r="DH15" i="3" s="1"/>
  <c r="K33" i="1"/>
  <c r="W33" i="1"/>
  <c r="AC33" i="1"/>
  <c r="AE33" i="1"/>
  <c r="AD33" i="1" s="1"/>
  <c r="AF33" i="1"/>
  <c r="AG33" i="1"/>
  <c r="AH33" i="1"/>
  <c r="AI33" i="1"/>
  <c r="AJ33" i="1"/>
  <c r="CX33" i="1" s="1"/>
  <c r="CQ33" i="1"/>
  <c r="CR33" i="1"/>
  <c r="CS33" i="1"/>
  <c r="CT33" i="1"/>
  <c r="CU33" i="1"/>
  <c r="T33" i="1" s="1"/>
  <c r="CV33" i="1"/>
  <c r="CW33" i="1"/>
  <c r="GL33" i="1"/>
  <c r="GN33" i="1"/>
  <c r="GP33" i="1"/>
  <c r="GV33" i="1"/>
  <c r="HC33" i="1"/>
  <c r="GX33" i="1" s="1"/>
  <c r="I34" i="1"/>
  <c r="Q34" i="1"/>
  <c r="R34" i="1"/>
  <c r="S34" i="1"/>
  <c r="T34" i="1"/>
  <c r="X34" i="1"/>
  <c r="AC34" i="1"/>
  <c r="AE34" i="1"/>
  <c r="AD34" i="1" s="1"/>
  <c r="AB34" i="1" s="1"/>
  <c r="AF34" i="1"/>
  <c r="AG34" i="1"/>
  <c r="AH34" i="1"/>
  <c r="AI34" i="1"/>
  <c r="AJ34" i="1"/>
  <c r="CP34" i="1"/>
  <c r="CQ34" i="1"/>
  <c r="CR34" i="1"/>
  <c r="CS34" i="1"/>
  <c r="CT34" i="1"/>
  <c r="CU34" i="1"/>
  <c r="CV34" i="1"/>
  <c r="U34" i="1" s="1"/>
  <c r="CW34" i="1"/>
  <c r="V34" i="1" s="1"/>
  <c r="CX34" i="1"/>
  <c r="W34" i="1" s="1"/>
  <c r="CY34" i="1"/>
  <c r="CZ34" i="1"/>
  <c r="Y34" i="1" s="1"/>
  <c r="GL34" i="1"/>
  <c r="GN34" i="1"/>
  <c r="GP34" i="1"/>
  <c r="GV34" i="1"/>
  <c r="HC34" i="1"/>
  <c r="GX34" i="1" s="1"/>
  <c r="C35" i="1"/>
  <c r="D35" i="1"/>
  <c r="I35" i="1"/>
  <c r="K35" i="1"/>
  <c r="V35" i="1"/>
  <c r="AC35" i="1"/>
  <c r="AD35" i="1"/>
  <c r="AE35" i="1"/>
  <c r="AF35" i="1"/>
  <c r="AG35" i="1"/>
  <c r="CU35" i="1" s="1"/>
  <c r="T35" i="1" s="1"/>
  <c r="AH35" i="1"/>
  <c r="AI35" i="1"/>
  <c r="AJ35" i="1"/>
  <c r="CQ35" i="1"/>
  <c r="CR35" i="1"/>
  <c r="CS35" i="1"/>
  <c r="CT35" i="1"/>
  <c r="CV35" i="1"/>
  <c r="CW35" i="1"/>
  <c r="CX35" i="1"/>
  <c r="W35" i="1" s="1"/>
  <c r="GL35" i="1"/>
  <c r="GO35" i="1"/>
  <c r="GP35" i="1"/>
  <c r="GV35" i="1"/>
  <c r="GX35" i="1"/>
  <c r="HC35" i="1"/>
  <c r="AC36" i="1"/>
  <c r="AE36" i="1"/>
  <c r="AD36" i="1" s="1"/>
  <c r="AF36" i="1"/>
  <c r="AB36" i="1" s="1"/>
  <c r="AG36" i="1"/>
  <c r="CU36" i="1" s="1"/>
  <c r="AH36" i="1"/>
  <c r="AI36" i="1"/>
  <c r="AJ36" i="1"/>
  <c r="CX36" i="1" s="1"/>
  <c r="CQ36" i="1"/>
  <c r="CR36" i="1"/>
  <c r="CS36" i="1"/>
  <c r="CT36" i="1"/>
  <c r="CV36" i="1"/>
  <c r="CW36" i="1"/>
  <c r="GL36" i="1"/>
  <c r="GO36" i="1"/>
  <c r="GP36" i="1"/>
  <c r="GV36" i="1"/>
  <c r="HC36" i="1" s="1"/>
  <c r="I37" i="1"/>
  <c r="P37" i="1" s="1"/>
  <c r="T37" i="1"/>
  <c r="W37" i="1"/>
  <c r="AB37" i="1"/>
  <c r="AC37" i="1"/>
  <c r="AD37" i="1"/>
  <c r="AE37" i="1"/>
  <c r="AF37" i="1"/>
  <c r="AG37" i="1"/>
  <c r="AH37" i="1"/>
  <c r="CV37" i="1" s="1"/>
  <c r="U37" i="1" s="1"/>
  <c r="AI37" i="1"/>
  <c r="CW37" i="1" s="1"/>
  <c r="V37" i="1" s="1"/>
  <c r="AJ37" i="1"/>
  <c r="CX37" i="1" s="1"/>
  <c r="CQ37" i="1"/>
  <c r="CR37" i="1"/>
  <c r="CS37" i="1"/>
  <c r="R37" i="1" s="1"/>
  <c r="CT37" i="1"/>
  <c r="S37" i="1" s="1"/>
  <c r="CU37" i="1"/>
  <c r="GL37" i="1"/>
  <c r="GO37" i="1"/>
  <c r="GP37" i="1"/>
  <c r="GV37" i="1"/>
  <c r="HC37" i="1" s="1"/>
  <c r="GX37" i="1" s="1"/>
  <c r="I38" i="1"/>
  <c r="GX38" i="1" s="1"/>
  <c r="S38" i="1"/>
  <c r="V38" i="1"/>
  <c r="AC38" i="1"/>
  <c r="AD38" i="1"/>
  <c r="AE38" i="1"/>
  <c r="AF38" i="1"/>
  <c r="AB38" i="1" s="1"/>
  <c r="AG38" i="1"/>
  <c r="CU38" i="1" s="1"/>
  <c r="T38" i="1" s="1"/>
  <c r="AH38" i="1"/>
  <c r="AI38" i="1"/>
  <c r="AJ38" i="1"/>
  <c r="CQ38" i="1"/>
  <c r="P38" i="1" s="1"/>
  <c r="CR38" i="1"/>
  <c r="Q38" i="1" s="1"/>
  <c r="CS38" i="1"/>
  <c r="R38" i="1" s="1"/>
  <c r="CT38" i="1"/>
  <c r="CV38" i="1"/>
  <c r="U38" i="1" s="1"/>
  <c r="CW38" i="1"/>
  <c r="CX38" i="1"/>
  <c r="W38" i="1" s="1"/>
  <c r="GL38" i="1"/>
  <c r="GO38" i="1"/>
  <c r="GP38" i="1"/>
  <c r="GV38" i="1"/>
  <c r="HC38" i="1"/>
  <c r="I39" i="1"/>
  <c r="U39" i="1" s="1"/>
  <c r="T39" i="1"/>
  <c r="AC39" i="1"/>
  <c r="AB39" i="1" s="1"/>
  <c r="AD39" i="1"/>
  <c r="AE39" i="1"/>
  <c r="AF39" i="1"/>
  <c r="AG39" i="1"/>
  <c r="AH39" i="1"/>
  <c r="AI39" i="1"/>
  <c r="CW39" i="1" s="1"/>
  <c r="V39" i="1" s="1"/>
  <c r="AJ39" i="1"/>
  <c r="CX39" i="1" s="1"/>
  <c r="W39" i="1" s="1"/>
  <c r="CQ39" i="1"/>
  <c r="CR39" i="1"/>
  <c r="Q39" i="1" s="1"/>
  <c r="CS39" i="1"/>
  <c r="CT39" i="1"/>
  <c r="CU39" i="1"/>
  <c r="CV39" i="1"/>
  <c r="GL39" i="1"/>
  <c r="GO39" i="1"/>
  <c r="GP39" i="1"/>
  <c r="GV39" i="1"/>
  <c r="HC39" i="1"/>
  <c r="I40" i="1"/>
  <c r="S40" i="1" s="1"/>
  <c r="AC40" i="1"/>
  <c r="AE40" i="1"/>
  <c r="AD40" i="1" s="1"/>
  <c r="AB40" i="1" s="1"/>
  <c r="AF40" i="1"/>
  <c r="AG40" i="1"/>
  <c r="CU40" i="1" s="1"/>
  <c r="T40" i="1" s="1"/>
  <c r="AH40" i="1"/>
  <c r="AI40" i="1"/>
  <c r="CW40" i="1" s="1"/>
  <c r="V40" i="1" s="1"/>
  <c r="AJ40" i="1"/>
  <c r="CQ40" i="1"/>
  <c r="CR40" i="1"/>
  <c r="Q40" i="1" s="1"/>
  <c r="CS40" i="1"/>
  <c r="CT40" i="1"/>
  <c r="CV40" i="1"/>
  <c r="U40" i="1" s="1"/>
  <c r="CX40" i="1"/>
  <c r="GL40" i="1"/>
  <c r="GO40" i="1"/>
  <c r="GP40" i="1"/>
  <c r="GV40" i="1"/>
  <c r="HC40" i="1"/>
  <c r="AC41" i="1"/>
  <c r="AD41" i="1"/>
  <c r="AE41" i="1"/>
  <c r="AF41" i="1"/>
  <c r="AG41" i="1"/>
  <c r="AH41" i="1"/>
  <c r="AI41" i="1"/>
  <c r="CW41" i="1" s="1"/>
  <c r="AJ41" i="1"/>
  <c r="CX41" i="1" s="1"/>
  <c r="CQ41" i="1"/>
  <c r="CR41" i="1"/>
  <c r="CS41" i="1"/>
  <c r="CT41" i="1"/>
  <c r="CU41" i="1"/>
  <c r="CV41" i="1"/>
  <c r="GL41" i="1"/>
  <c r="GO41" i="1"/>
  <c r="GP41" i="1"/>
  <c r="GV41" i="1"/>
  <c r="HC41" i="1" s="1"/>
  <c r="C42" i="1"/>
  <c r="D42" i="1"/>
  <c r="I42" i="1"/>
  <c r="CX31" i="3" s="1"/>
  <c r="K42" i="1"/>
  <c r="W42" i="1"/>
  <c r="AC42" i="1"/>
  <c r="AE42" i="1"/>
  <c r="AD42" i="1" s="1"/>
  <c r="AF42" i="1"/>
  <c r="AG42" i="1"/>
  <c r="CU42" i="1" s="1"/>
  <c r="T42" i="1" s="1"/>
  <c r="AH42" i="1"/>
  <c r="AI42" i="1"/>
  <c r="AJ42" i="1"/>
  <c r="CX42" i="1" s="1"/>
  <c r="CQ42" i="1"/>
  <c r="CR42" i="1"/>
  <c r="CS42" i="1"/>
  <c r="CT42" i="1"/>
  <c r="CV42" i="1"/>
  <c r="CW42" i="1"/>
  <c r="GL42" i="1"/>
  <c r="GN42" i="1"/>
  <c r="GP42" i="1"/>
  <c r="GV42" i="1"/>
  <c r="HC42" i="1" s="1"/>
  <c r="GX42" i="1" s="1"/>
  <c r="I43" i="1"/>
  <c r="Q43" i="1" s="1"/>
  <c r="P43" i="1"/>
  <c r="FR43" i="1" s="1"/>
  <c r="S43" i="1"/>
  <c r="V43" i="1"/>
  <c r="AB43" i="1"/>
  <c r="AC43" i="1"/>
  <c r="AD43" i="1"/>
  <c r="AE43" i="1"/>
  <c r="AF43" i="1"/>
  <c r="AG43" i="1"/>
  <c r="AH43" i="1"/>
  <c r="AI43" i="1"/>
  <c r="AJ43" i="1"/>
  <c r="CQ43" i="1"/>
  <c r="CR43" i="1"/>
  <c r="CS43" i="1"/>
  <c r="R43" i="1" s="1"/>
  <c r="CT43" i="1"/>
  <c r="CU43" i="1"/>
  <c r="T43" i="1" s="1"/>
  <c r="CV43" i="1"/>
  <c r="U43" i="1" s="1"/>
  <c r="CW43" i="1"/>
  <c r="CX43" i="1"/>
  <c r="W43" i="1" s="1"/>
  <c r="CY43" i="1"/>
  <c r="X43" i="1" s="1"/>
  <c r="CZ43" i="1"/>
  <c r="Y43" i="1" s="1"/>
  <c r="GL43" i="1"/>
  <c r="GN43" i="1"/>
  <c r="GO43" i="1"/>
  <c r="GP43" i="1"/>
  <c r="GV43" i="1"/>
  <c r="GX43" i="1"/>
  <c r="HC43" i="1"/>
  <c r="HH43" i="1"/>
  <c r="I44" i="1"/>
  <c r="HH44" i="1" s="1"/>
  <c r="W44" i="1"/>
  <c r="Y44" i="1"/>
  <c r="AC44" i="1"/>
  <c r="AE44" i="1"/>
  <c r="AD44" i="1" s="1"/>
  <c r="AB44" i="1" s="1"/>
  <c r="AF44" i="1"/>
  <c r="AG44" i="1"/>
  <c r="AH44" i="1"/>
  <c r="AI44" i="1"/>
  <c r="CW44" i="1" s="1"/>
  <c r="V44" i="1" s="1"/>
  <c r="AJ44" i="1"/>
  <c r="CX44" i="1" s="1"/>
  <c r="CQ44" i="1"/>
  <c r="P44" i="1" s="1"/>
  <c r="CR44" i="1"/>
  <c r="Q44" i="1" s="1"/>
  <c r="CS44" i="1"/>
  <c r="CT44" i="1"/>
  <c r="S44" i="1" s="1"/>
  <c r="CU44" i="1"/>
  <c r="CV44" i="1"/>
  <c r="CY44" i="1"/>
  <c r="X44" i="1" s="1"/>
  <c r="CZ44" i="1"/>
  <c r="GL44" i="1"/>
  <c r="GN44" i="1"/>
  <c r="GO44" i="1"/>
  <c r="GP44" i="1"/>
  <c r="GV44" i="1"/>
  <c r="HC44" i="1" s="1"/>
  <c r="GX44" i="1"/>
  <c r="I45" i="1"/>
  <c r="S45" i="1" s="1"/>
  <c r="P45" i="1"/>
  <c r="Q45" i="1"/>
  <c r="W45" i="1"/>
  <c r="AC45" i="1"/>
  <c r="AE45" i="1"/>
  <c r="AD45" i="1" s="1"/>
  <c r="AB45" i="1" s="1"/>
  <c r="AF45" i="1"/>
  <c r="AG45" i="1"/>
  <c r="CU45" i="1" s="1"/>
  <c r="T45" i="1" s="1"/>
  <c r="AH45" i="1"/>
  <c r="CV45" i="1" s="1"/>
  <c r="U45" i="1" s="1"/>
  <c r="AI45" i="1"/>
  <c r="AJ45" i="1"/>
  <c r="CQ45" i="1"/>
  <c r="CR45" i="1"/>
  <c r="CS45" i="1"/>
  <c r="R45" i="1" s="1"/>
  <c r="CT45" i="1"/>
  <c r="CW45" i="1"/>
  <c r="V45" i="1" s="1"/>
  <c r="CX45" i="1"/>
  <c r="GL45" i="1"/>
  <c r="GN45" i="1"/>
  <c r="GP45" i="1"/>
  <c r="GV45" i="1"/>
  <c r="HC45" i="1"/>
  <c r="GX45" i="1" s="1"/>
  <c r="I46" i="1"/>
  <c r="W46" i="1" s="1"/>
  <c r="R46" i="1"/>
  <c r="X46" i="1"/>
  <c r="AC46" i="1"/>
  <c r="AE46" i="1"/>
  <c r="AD46" i="1" s="1"/>
  <c r="AB46" i="1" s="1"/>
  <c r="AF46" i="1"/>
  <c r="AG46" i="1"/>
  <c r="AH46" i="1"/>
  <c r="AI46" i="1"/>
  <c r="AJ46" i="1"/>
  <c r="CP46" i="1"/>
  <c r="CQ46" i="1"/>
  <c r="CR46" i="1"/>
  <c r="Q46" i="1" s="1"/>
  <c r="CS46" i="1"/>
  <c r="CT46" i="1"/>
  <c r="S46" i="1" s="1"/>
  <c r="CU46" i="1"/>
  <c r="CV46" i="1"/>
  <c r="U46" i="1" s="1"/>
  <c r="CW46" i="1"/>
  <c r="CX46" i="1"/>
  <c r="CY46" i="1"/>
  <c r="CZ46" i="1"/>
  <c r="Y46" i="1" s="1"/>
  <c r="GL46" i="1"/>
  <c r="GN46" i="1"/>
  <c r="GP46" i="1"/>
  <c r="GV46" i="1"/>
  <c r="HC46" i="1"/>
  <c r="C47" i="1"/>
  <c r="D47" i="1"/>
  <c r="I47" i="1"/>
  <c r="CX36" i="3" s="1"/>
  <c r="K47" i="1"/>
  <c r="W47" i="1"/>
  <c r="AC47" i="1"/>
  <c r="AE47" i="1"/>
  <c r="AD47" i="1" s="1"/>
  <c r="AF47" i="1"/>
  <c r="AG47" i="1"/>
  <c r="CU47" i="1" s="1"/>
  <c r="T47" i="1" s="1"/>
  <c r="AH47" i="1"/>
  <c r="AI47" i="1"/>
  <c r="AJ47" i="1"/>
  <c r="CQ47" i="1"/>
  <c r="CR47" i="1"/>
  <c r="CS47" i="1"/>
  <c r="CT47" i="1"/>
  <c r="CV47" i="1"/>
  <c r="CW47" i="1"/>
  <c r="CX47" i="1"/>
  <c r="GL47" i="1"/>
  <c r="GN47" i="1"/>
  <c r="GP47" i="1"/>
  <c r="GV47" i="1"/>
  <c r="HC47" i="1"/>
  <c r="GX47" i="1" s="1"/>
  <c r="I48" i="1"/>
  <c r="P48" i="1"/>
  <c r="S48" i="1"/>
  <c r="X48" i="1"/>
  <c r="Y48" i="1"/>
  <c r="AC48" i="1"/>
  <c r="AB48" i="1" s="1"/>
  <c r="AD48" i="1"/>
  <c r="AE48" i="1"/>
  <c r="AF48" i="1"/>
  <c r="AG48" i="1"/>
  <c r="CU48" i="1" s="1"/>
  <c r="T48" i="1" s="1"/>
  <c r="AH48" i="1"/>
  <c r="AI48" i="1"/>
  <c r="AJ48" i="1"/>
  <c r="CX48" i="1" s="1"/>
  <c r="W48" i="1" s="1"/>
  <c r="CQ48" i="1"/>
  <c r="CR48" i="1"/>
  <c r="CS48" i="1"/>
  <c r="R48" i="1" s="1"/>
  <c r="CT48" i="1"/>
  <c r="CV48" i="1"/>
  <c r="U48" i="1" s="1"/>
  <c r="CW48" i="1"/>
  <c r="V48" i="1" s="1"/>
  <c r="CY48" i="1"/>
  <c r="CZ48" i="1"/>
  <c r="FR48" i="1"/>
  <c r="GL48" i="1"/>
  <c r="GN48" i="1"/>
  <c r="GO48" i="1"/>
  <c r="GP48" i="1"/>
  <c r="GV48" i="1"/>
  <c r="HC48" i="1"/>
  <c r="GX48" i="1" s="1"/>
  <c r="HH48" i="1"/>
  <c r="I49" i="1"/>
  <c r="R49" i="1"/>
  <c r="S49" i="1"/>
  <c r="U49" i="1"/>
  <c r="AC49" i="1"/>
  <c r="AD49" i="1"/>
  <c r="AE49" i="1"/>
  <c r="AF49" i="1"/>
  <c r="AG49" i="1"/>
  <c r="AH49" i="1"/>
  <c r="AI49" i="1"/>
  <c r="AJ49" i="1"/>
  <c r="CP49" i="1"/>
  <c r="CQ49" i="1"/>
  <c r="CR49" i="1"/>
  <c r="Q49" i="1" s="1"/>
  <c r="CS49" i="1"/>
  <c r="CT49" i="1"/>
  <c r="CU49" i="1"/>
  <c r="T49" i="1" s="1"/>
  <c r="CV49" i="1"/>
  <c r="CW49" i="1"/>
  <c r="V49" i="1" s="1"/>
  <c r="CX49" i="1"/>
  <c r="W49" i="1" s="1"/>
  <c r="CY49" i="1"/>
  <c r="X49" i="1" s="1"/>
  <c r="CZ49" i="1"/>
  <c r="Y49" i="1" s="1"/>
  <c r="GL49" i="1"/>
  <c r="GN49" i="1"/>
  <c r="GP49" i="1"/>
  <c r="GV49" i="1"/>
  <c r="GX49" i="1"/>
  <c r="HC49" i="1"/>
  <c r="C50" i="1"/>
  <c r="D50" i="1"/>
  <c r="I50" i="1"/>
  <c r="W50" i="1" s="1"/>
  <c r="K50" i="1"/>
  <c r="V50" i="1"/>
  <c r="AC50" i="1"/>
  <c r="AE50" i="1"/>
  <c r="AD50" i="1" s="1"/>
  <c r="AF50" i="1"/>
  <c r="AG50" i="1"/>
  <c r="AH50" i="1"/>
  <c r="AI50" i="1"/>
  <c r="AJ50" i="1"/>
  <c r="CX50" i="1" s="1"/>
  <c r="CQ50" i="1"/>
  <c r="CR50" i="1"/>
  <c r="CS50" i="1"/>
  <c r="CT50" i="1"/>
  <c r="CU50" i="1"/>
  <c r="CV50" i="1"/>
  <c r="CW50" i="1"/>
  <c r="GL50" i="1"/>
  <c r="GN50" i="1"/>
  <c r="GP50" i="1"/>
  <c r="GV50" i="1"/>
  <c r="HC50" i="1"/>
  <c r="GX50" i="1" s="1"/>
  <c r="I51" i="1"/>
  <c r="T51" i="1" s="1"/>
  <c r="S51" i="1"/>
  <c r="V51" i="1"/>
  <c r="Y51" i="1"/>
  <c r="AC51" i="1"/>
  <c r="AE51" i="1"/>
  <c r="AD51" i="1" s="1"/>
  <c r="AB51" i="1" s="1"/>
  <c r="AF51" i="1"/>
  <c r="AG51" i="1"/>
  <c r="AH51" i="1"/>
  <c r="AI51" i="1"/>
  <c r="AJ51" i="1"/>
  <c r="CP51" i="1"/>
  <c r="CQ51" i="1"/>
  <c r="CR51" i="1"/>
  <c r="Q51" i="1" s="1"/>
  <c r="CS51" i="1"/>
  <c r="R51" i="1" s="1"/>
  <c r="CT51" i="1"/>
  <c r="CU51" i="1"/>
  <c r="CV51" i="1"/>
  <c r="U51" i="1" s="1"/>
  <c r="CW51" i="1"/>
  <c r="CX51" i="1"/>
  <c r="W51" i="1" s="1"/>
  <c r="CY51" i="1"/>
  <c r="X51" i="1" s="1"/>
  <c r="CZ51" i="1"/>
  <c r="GL51" i="1"/>
  <c r="GN51" i="1"/>
  <c r="GP51" i="1"/>
  <c r="GV51" i="1"/>
  <c r="HC51" i="1"/>
  <c r="C52" i="1"/>
  <c r="D52" i="1"/>
  <c r="I52" i="1"/>
  <c r="K52" i="1"/>
  <c r="V52" i="1"/>
  <c r="AC52" i="1"/>
  <c r="AD52" i="1"/>
  <c r="AE52" i="1"/>
  <c r="AF52" i="1"/>
  <c r="AG52" i="1"/>
  <c r="CU52" i="1" s="1"/>
  <c r="T52" i="1" s="1"/>
  <c r="AH52" i="1"/>
  <c r="AI52" i="1"/>
  <c r="AJ52" i="1"/>
  <c r="CX52" i="1" s="1"/>
  <c r="W52" i="1" s="1"/>
  <c r="CQ52" i="1"/>
  <c r="CR52" i="1"/>
  <c r="CS52" i="1"/>
  <c r="CT52" i="1"/>
  <c r="CV52" i="1"/>
  <c r="CW52" i="1"/>
  <c r="GL52" i="1"/>
  <c r="GN52" i="1"/>
  <c r="GP52" i="1"/>
  <c r="GV52" i="1"/>
  <c r="GX52" i="1"/>
  <c r="HC52" i="1"/>
  <c r="I53" i="1"/>
  <c r="HH53" i="1" s="1"/>
  <c r="T53" i="1"/>
  <c r="W53" i="1"/>
  <c r="Y53" i="1"/>
  <c r="AB53" i="1"/>
  <c r="AC53" i="1"/>
  <c r="AE53" i="1"/>
  <c r="AD53" i="1" s="1"/>
  <c r="AF53" i="1"/>
  <c r="AG53" i="1"/>
  <c r="CU53" i="1" s="1"/>
  <c r="AH53" i="1"/>
  <c r="AI53" i="1"/>
  <c r="CW53" i="1" s="1"/>
  <c r="V53" i="1" s="1"/>
  <c r="AJ53" i="1"/>
  <c r="CX53" i="1" s="1"/>
  <c r="CQ53" i="1"/>
  <c r="P53" i="1" s="1"/>
  <c r="FR53" i="1" s="1"/>
  <c r="CR53" i="1"/>
  <c r="Q53" i="1" s="1"/>
  <c r="CS53" i="1"/>
  <c r="R53" i="1" s="1"/>
  <c r="CT53" i="1"/>
  <c r="S53" i="1" s="1"/>
  <c r="CV53" i="1"/>
  <c r="U53" i="1" s="1"/>
  <c r="CY53" i="1"/>
  <c r="X53" i="1" s="1"/>
  <c r="CZ53" i="1"/>
  <c r="GL53" i="1"/>
  <c r="GN53" i="1"/>
  <c r="GO53" i="1"/>
  <c r="GP53" i="1"/>
  <c r="GV53" i="1"/>
  <c r="GX53" i="1"/>
  <c r="HC53" i="1"/>
  <c r="I54" i="1"/>
  <c r="R54" i="1"/>
  <c r="U54" i="1"/>
  <c r="X54" i="1"/>
  <c r="Y54" i="1"/>
  <c r="AC54" i="1"/>
  <c r="AB54" i="1" s="1"/>
  <c r="AD54" i="1"/>
  <c r="AE54" i="1"/>
  <c r="AF54" i="1"/>
  <c r="AG54" i="1"/>
  <c r="AH54" i="1"/>
  <c r="AI54" i="1"/>
  <c r="AJ54" i="1"/>
  <c r="CP54" i="1"/>
  <c r="CQ54" i="1"/>
  <c r="CR54" i="1"/>
  <c r="Q54" i="1" s="1"/>
  <c r="CS54" i="1"/>
  <c r="CT54" i="1"/>
  <c r="S54" i="1" s="1"/>
  <c r="CU54" i="1"/>
  <c r="T54" i="1" s="1"/>
  <c r="CV54" i="1"/>
  <c r="CW54" i="1"/>
  <c r="CX54" i="1"/>
  <c r="W54" i="1" s="1"/>
  <c r="CY54" i="1"/>
  <c r="CZ54" i="1"/>
  <c r="GL54" i="1"/>
  <c r="GN54" i="1"/>
  <c r="GP54" i="1"/>
  <c r="GV54" i="1"/>
  <c r="GX54" i="1"/>
  <c r="HC54" i="1"/>
  <c r="C55" i="1"/>
  <c r="D55" i="1"/>
  <c r="I55" i="1"/>
  <c r="K55" i="1"/>
  <c r="V55" i="1"/>
  <c r="AC55" i="1"/>
  <c r="AD55" i="1"/>
  <c r="AE55" i="1"/>
  <c r="AF55" i="1"/>
  <c r="AG55" i="1"/>
  <c r="CU55" i="1" s="1"/>
  <c r="T55" i="1" s="1"/>
  <c r="AH55" i="1"/>
  <c r="AI55" i="1"/>
  <c r="AJ55" i="1"/>
  <c r="CQ55" i="1"/>
  <c r="CR55" i="1"/>
  <c r="CS55" i="1"/>
  <c r="CT55" i="1"/>
  <c r="CV55" i="1"/>
  <c r="CW55" i="1"/>
  <c r="CX55" i="1"/>
  <c r="W55" i="1" s="1"/>
  <c r="GL55" i="1"/>
  <c r="GN55" i="1"/>
  <c r="GP55" i="1"/>
  <c r="GV55" i="1"/>
  <c r="GX55" i="1"/>
  <c r="HC55" i="1"/>
  <c r="I56" i="1"/>
  <c r="R56" i="1"/>
  <c r="U56" i="1"/>
  <c r="W56" i="1"/>
  <c r="X56" i="1"/>
  <c r="AC56" i="1"/>
  <c r="AE56" i="1"/>
  <c r="AD56" i="1" s="1"/>
  <c r="AF56" i="1"/>
  <c r="AG56" i="1"/>
  <c r="AH56" i="1"/>
  <c r="AI56" i="1"/>
  <c r="AJ56" i="1"/>
  <c r="CP56" i="1"/>
  <c r="CQ56" i="1"/>
  <c r="CR56" i="1"/>
  <c r="Q56" i="1" s="1"/>
  <c r="CS56" i="1"/>
  <c r="CT56" i="1"/>
  <c r="S56" i="1" s="1"/>
  <c r="CU56" i="1"/>
  <c r="T56" i="1" s="1"/>
  <c r="CV56" i="1"/>
  <c r="CW56" i="1"/>
  <c r="V56" i="1" s="1"/>
  <c r="CX56" i="1"/>
  <c r="CY56" i="1"/>
  <c r="CZ56" i="1"/>
  <c r="Y56" i="1" s="1"/>
  <c r="GL56" i="1"/>
  <c r="GN56" i="1"/>
  <c r="GP56" i="1"/>
  <c r="GV56" i="1"/>
  <c r="HC56" i="1"/>
  <c r="GX56" i="1" s="1"/>
  <c r="I57" i="1"/>
  <c r="Q57" i="1" s="1"/>
  <c r="W57" i="1"/>
  <c r="AC57" i="1"/>
  <c r="AE57" i="1"/>
  <c r="AD57" i="1" s="1"/>
  <c r="AB57" i="1" s="1"/>
  <c r="AF57" i="1"/>
  <c r="AG57" i="1"/>
  <c r="CU57" i="1" s="1"/>
  <c r="T57" i="1" s="1"/>
  <c r="AH57" i="1"/>
  <c r="CV57" i="1" s="1"/>
  <c r="U57" i="1" s="1"/>
  <c r="AI57" i="1"/>
  <c r="CW57" i="1" s="1"/>
  <c r="V57" i="1" s="1"/>
  <c r="AJ57" i="1"/>
  <c r="CQ57" i="1"/>
  <c r="P57" i="1" s="1"/>
  <c r="CR57" i="1"/>
  <c r="CS57" i="1"/>
  <c r="R57" i="1" s="1"/>
  <c r="CT57" i="1"/>
  <c r="CX57" i="1"/>
  <c r="CY57" i="1"/>
  <c r="X57" i="1" s="1"/>
  <c r="CZ57" i="1"/>
  <c r="Y57" i="1" s="1"/>
  <c r="GL57" i="1"/>
  <c r="GN57" i="1"/>
  <c r="GO57" i="1"/>
  <c r="GP57" i="1"/>
  <c r="GV57" i="1"/>
  <c r="HC57" i="1"/>
  <c r="C58" i="1"/>
  <c r="D58" i="1"/>
  <c r="I58" i="1"/>
  <c r="K58" i="1"/>
  <c r="V58" i="1"/>
  <c r="AC58" i="1"/>
  <c r="AE58" i="1"/>
  <c r="AD58" i="1" s="1"/>
  <c r="AF58" i="1"/>
  <c r="AG58" i="1"/>
  <c r="AH58" i="1"/>
  <c r="AI58" i="1"/>
  <c r="AJ58" i="1"/>
  <c r="CX58" i="1" s="1"/>
  <c r="W58" i="1" s="1"/>
  <c r="CQ58" i="1"/>
  <c r="CR58" i="1"/>
  <c r="CS58" i="1"/>
  <c r="CT58" i="1"/>
  <c r="CU58" i="1"/>
  <c r="T58" i="1" s="1"/>
  <c r="CV58" i="1"/>
  <c r="CW58" i="1"/>
  <c r="GL58" i="1"/>
  <c r="GN58" i="1"/>
  <c r="GP58" i="1"/>
  <c r="GV58" i="1"/>
  <c r="HC58" i="1"/>
  <c r="GX58" i="1" s="1"/>
  <c r="I59" i="1"/>
  <c r="R59" i="1"/>
  <c r="S59" i="1"/>
  <c r="U59" i="1"/>
  <c r="V59" i="1"/>
  <c r="Y59" i="1"/>
  <c r="AC59" i="1"/>
  <c r="AD59" i="1"/>
  <c r="AB59" i="1" s="1"/>
  <c r="AE59" i="1"/>
  <c r="AF59" i="1"/>
  <c r="AG59" i="1"/>
  <c r="AH59" i="1"/>
  <c r="AI59" i="1"/>
  <c r="AJ59" i="1"/>
  <c r="CP59" i="1"/>
  <c r="CQ59" i="1"/>
  <c r="CR59" i="1"/>
  <c r="Q59" i="1" s="1"/>
  <c r="CS59" i="1"/>
  <c r="CT59" i="1"/>
  <c r="CU59" i="1"/>
  <c r="T59" i="1" s="1"/>
  <c r="CV59" i="1"/>
  <c r="CW59" i="1"/>
  <c r="CX59" i="1"/>
  <c r="W59" i="1" s="1"/>
  <c r="CY59" i="1"/>
  <c r="X59" i="1" s="1"/>
  <c r="CZ59" i="1"/>
  <c r="GL59" i="1"/>
  <c r="GN59" i="1"/>
  <c r="GP59" i="1"/>
  <c r="GV59" i="1"/>
  <c r="GX59" i="1"/>
  <c r="HC59" i="1"/>
  <c r="I60" i="1"/>
  <c r="Q60" i="1" s="1"/>
  <c r="R60" i="1"/>
  <c r="AC60" i="1"/>
  <c r="AB60" i="1" s="1"/>
  <c r="AD60" i="1"/>
  <c r="AE60" i="1"/>
  <c r="AF60" i="1"/>
  <c r="AG60" i="1"/>
  <c r="AH60" i="1"/>
  <c r="CV60" i="1" s="1"/>
  <c r="U60" i="1" s="1"/>
  <c r="AI60" i="1"/>
  <c r="AJ60" i="1"/>
  <c r="CQ60" i="1"/>
  <c r="P60" i="1" s="1"/>
  <c r="CR60" i="1"/>
  <c r="CS60" i="1"/>
  <c r="CT60" i="1"/>
  <c r="S60" i="1" s="1"/>
  <c r="CU60" i="1"/>
  <c r="T60" i="1" s="1"/>
  <c r="CW60" i="1"/>
  <c r="V60" i="1" s="1"/>
  <c r="CX60" i="1"/>
  <c r="W60" i="1" s="1"/>
  <c r="GL60" i="1"/>
  <c r="GN60" i="1"/>
  <c r="GP60" i="1"/>
  <c r="GV60" i="1"/>
  <c r="HC60" i="1" s="1"/>
  <c r="GX60" i="1" s="1"/>
  <c r="HG60" i="1"/>
  <c r="C61" i="1"/>
  <c r="D61" i="1"/>
  <c r="I61" i="1"/>
  <c r="I64" i="1" s="1"/>
  <c r="K61" i="1"/>
  <c r="AC61" i="1"/>
  <c r="AE61" i="1"/>
  <c r="AD61" i="1" s="1"/>
  <c r="AF61" i="1"/>
  <c r="AG61" i="1"/>
  <c r="AH61" i="1"/>
  <c r="AI61" i="1"/>
  <c r="AJ61" i="1"/>
  <c r="CX61" i="1" s="1"/>
  <c r="W61" i="1" s="1"/>
  <c r="CQ61" i="1"/>
  <c r="CR61" i="1"/>
  <c r="CS61" i="1"/>
  <c r="CT61" i="1"/>
  <c r="CU61" i="1"/>
  <c r="T61" i="1" s="1"/>
  <c r="CV61" i="1"/>
  <c r="CW61" i="1"/>
  <c r="GL61" i="1"/>
  <c r="GN61" i="1"/>
  <c r="GP61" i="1"/>
  <c r="GV61" i="1"/>
  <c r="GX61" i="1"/>
  <c r="HC61" i="1"/>
  <c r="I62" i="1"/>
  <c r="R62" i="1"/>
  <c r="U62" i="1"/>
  <c r="X62" i="1"/>
  <c r="AC62" i="1"/>
  <c r="AD62" i="1"/>
  <c r="AE62" i="1"/>
  <c r="AF62" i="1"/>
  <c r="AB62" i="1" s="1"/>
  <c r="AG62" i="1"/>
  <c r="AH62" i="1"/>
  <c r="AI62" i="1"/>
  <c r="AJ62" i="1"/>
  <c r="CP62" i="1"/>
  <c r="CQ62" i="1"/>
  <c r="CR62" i="1"/>
  <c r="CS62" i="1"/>
  <c r="CT62" i="1"/>
  <c r="S62" i="1" s="1"/>
  <c r="CU62" i="1"/>
  <c r="T62" i="1" s="1"/>
  <c r="CV62" i="1"/>
  <c r="CW62" i="1"/>
  <c r="V62" i="1" s="1"/>
  <c r="CX62" i="1"/>
  <c r="W62" i="1" s="1"/>
  <c r="CY62" i="1"/>
  <c r="CZ62" i="1"/>
  <c r="Y62" i="1" s="1"/>
  <c r="GL62" i="1"/>
  <c r="GN62" i="1"/>
  <c r="GP62" i="1"/>
  <c r="GV62" i="1"/>
  <c r="HC62" i="1"/>
  <c r="I63" i="1"/>
  <c r="Q63" i="1" s="1"/>
  <c r="AC63" i="1"/>
  <c r="AE63" i="1"/>
  <c r="AD63" i="1" s="1"/>
  <c r="AB63" i="1" s="1"/>
  <c r="AF63" i="1"/>
  <c r="AG63" i="1"/>
  <c r="AH63" i="1"/>
  <c r="CV63" i="1" s="1"/>
  <c r="U63" i="1" s="1"/>
  <c r="AI63" i="1"/>
  <c r="CW63" i="1" s="1"/>
  <c r="V63" i="1" s="1"/>
  <c r="AJ63" i="1"/>
  <c r="CX63" i="1" s="1"/>
  <c r="W63" i="1" s="1"/>
  <c r="CQ63" i="1"/>
  <c r="P63" i="1" s="1"/>
  <c r="CP63" i="1" s="1"/>
  <c r="O63" i="1" s="1"/>
  <c r="CR63" i="1"/>
  <c r="CS63" i="1"/>
  <c r="R63" i="1" s="1"/>
  <c r="CT63" i="1"/>
  <c r="S63" i="1" s="1"/>
  <c r="CU63" i="1"/>
  <c r="GL63" i="1"/>
  <c r="GN63" i="1"/>
  <c r="GP63" i="1"/>
  <c r="GV63" i="1"/>
  <c r="HC63" i="1"/>
  <c r="GX63" i="1" s="1"/>
  <c r="AC64" i="1"/>
  <c r="AB64" i="1" s="1"/>
  <c r="AE64" i="1"/>
  <c r="AD64" i="1" s="1"/>
  <c r="AF64" i="1"/>
  <c r="AG64" i="1"/>
  <c r="CU64" i="1" s="1"/>
  <c r="T64" i="1" s="1"/>
  <c r="AH64" i="1"/>
  <c r="AI64" i="1"/>
  <c r="CW64" i="1" s="1"/>
  <c r="V64" i="1" s="1"/>
  <c r="AJ64" i="1"/>
  <c r="CQ64" i="1"/>
  <c r="P64" i="1" s="1"/>
  <c r="CR64" i="1"/>
  <c r="CS64" i="1"/>
  <c r="CT64" i="1"/>
  <c r="S64" i="1" s="1"/>
  <c r="CV64" i="1"/>
  <c r="CX64" i="1"/>
  <c r="W64" i="1" s="1"/>
  <c r="GL64" i="1"/>
  <c r="GN64" i="1"/>
  <c r="GP64" i="1"/>
  <c r="GV64" i="1"/>
  <c r="HC64" i="1" s="1"/>
  <c r="GX64" i="1" s="1"/>
  <c r="C65" i="1"/>
  <c r="D65" i="1"/>
  <c r="I65" i="1"/>
  <c r="I67" i="1" s="1"/>
  <c r="K65" i="1"/>
  <c r="V65" i="1"/>
  <c r="AC65" i="1"/>
  <c r="AD65" i="1"/>
  <c r="AE65" i="1"/>
  <c r="AF65" i="1"/>
  <c r="AG65" i="1"/>
  <c r="CU65" i="1" s="1"/>
  <c r="T65" i="1" s="1"/>
  <c r="AH65" i="1"/>
  <c r="AI65" i="1"/>
  <c r="AJ65" i="1"/>
  <c r="CQ65" i="1"/>
  <c r="CR65" i="1"/>
  <c r="CS65" i="1"/>
  <c r="CT65" i="1"/>
  <c r="CV65" i="1"/>
  <c r="CW65" i="1"/>
  <c r="CX65" i="1"/>
  <c r="W65" i="1" s="1"/>
  <c r="GL65" i="1"/>
  <c r="GN65" i="1"/>
  <c r="GP65" i="1"/>
  <c r="GV65" i="1"/>
  <c r="HC65" i="1" s="1"/>
  <c r="GX65" i="1" s="1"/>
  <c r="I66" i="1"/>
  <c r="Q66" i="1"/>
  <c r="R66" i="1"/>
  <c r="T66" i="1"/>
  <c r="U66" i="1"/>
  <c r="X66" i="1"/>
  <c r="AC66" i="1"/>
  <c r="AE66" i="1"/>
  <c r="AD66" i="1" s="1"/>
  <c r="AF66" i="1"/>
  <c r="AG66" i="1"/>
  <c r="AH66" i="1"/>
  <c r="AI66" i="1"/>
  <c r="AJ66" i="1"/>
  <c r="CP66" i="1"/>
  <c r="CQ66" i="1"/>
  <c r="CR66" i="1"/>
  <c r="CS66" i="1"/>
  <c r="CT66" i="1"/>
  <c r="S66" i="1" s="1"/>
  <c r="CU66" i="1"/>
  <c r="CV66" i="1"/>
  <c r="CW66" i="1"/>
  <c r="V66" i="1" s="1"/>
  <c r="CX66" i="1"/>
  <c r="W66" i="1" s="1"/>
  <c r="CY66" i="1"/>
  <c r="CZ66" i="1"/>
  <c r="Y66" i="1" s="1"/>
  <c r="GL66" i="1"/>
  <c r="GN66" i="1"/>
  <c r="GP66" i="1"/>
  <c r="GV66" i="1"/>
  <c r="HC66" i="1"/>
  <c r="GX66" i="1" s="1"/>
  <c r="Y67" i="1"/>
  <c r="AC67" i="1"/>
  <c r="AE67" i="1"/>
  <c r="AD67" i="1" s="1"/>
  <c r="AB67" i="1" s="1"/>
  <c r="AF67" i="1"/>
  <c r="AG67" i="1"/>
  <c r="CU67" i="1" s="1"/>
  <c r="T67" i="1" s="1"/>
  <c r="AH67" i="1"/>
  <c r="AI67" i="1"/>
  <c r="AJ67" i="1"/>
  <c r="CQ67" i="1"/>
  <c r="CR67" i="1"/>
  <c r="CS67" i="1"/>
  <c r="CT67" i="1"/>
  <c r="CV67" i="1"/>
  <c r="CW67" i="1"/>
  <c r="CX67" i="1"/>
  <c r="CY67" i="1"/>
  <c r="X67" i="1" s="1"/>
  <c r="CZ67" i="1"/>
  <c r="GL67" i="1"/>
  <c r="GN67" i="1"/>
  <c r="GO67" i="1"/>
  <c r="GP67" i="1"/>
  <c r="GV67" i="1"/>
  <c r="HC67" i="1"/>
  <c r="I68" i="1"/>
  <c r="S68" i="1" s="1"/>
  <c r="Q68" i="1"/>
  <c r="W68" i="1"/>
  <c r="AC68" i="1"/>
  <c r="AE68" i="1"/>
  <c r="AD68" i="1" s="1"/>
  <c r="AB68" i="1" s="1"/>
  <c r="AF68" i="1"/>
  <c r="AG68" i="1"/>
  <c r="CU68" i="1" s="1"/>
  <c r="T68" i="1" s="1"/>
  <c r="AH68" i="1"/>
  <c r="AI68" i="1"/>
  <c r="CW68" i="1" s="1"/>
  <c r="V68" i="1" s="1"/>
  <c r="AJ68" i="1"/>
  <c r="CQ68" i="1"/>
  <c r="P68" i="1" s="1"/>
  <c r="CR68" i="1"/>
  <c r="CS68" i="1"/>
  <c r="R68" i="1" s="1"/>
  <c r="CT68" i="1"/>
  <c r="CV68" i="1"/>
  <c r="U68" i="1" s="1"/>
  <c r="CX68" i="1"/>
  <c r="CY68" i="1"/>
  <c r="X68" i="1" s="1"/>
  <c r="CZ68" i="1"/>
  <c r="Y68" i="1" s="1"/>
  <c r="GL68" i="1"/>
  <c r="GN68" i="1"/>
  <c r="GO68" i="1"/>
  <c r="GP68" i="1"/>
  <c r="GV68" i="1"/>
  <c r="HC68" i="1" s="1"/>
  <c r="GX68" i="1" s="1"/>
  <c r="C69" i="1"/>
  <c r="D69" i="1"/>
  <c r="I69" i="1"/>
  <c r="K69" i="1"/>
  <c r="T69" i="1"/>
  <c r="V69" i="1"/>
  <c r="AC69" i="1"/>
  <c r="AE69" i="1"/>
  <c r="AD69" i="1" s="1"/>
  <c r="AF69" i="1"/>
  <c r="AG69" i="1"/>
  <c r="AH69" i="1"/>
  <c r="AI69" i="1"/>
  <c r="AJ69" i="1"/>
  <c r="CX69" i="1" s="1"/>
  <c r="W69" i="1" s="1"/>
  <c r="CQ69" i="1"/>
  <c r="CR69" i="1"/>
  <c r="CS69" i="1"/>
  <c r="CT69" i="1"/>
  <c r="CU69" i="1"/>
  <c r="CV69" i="1"/>
  <c r="CW69" i="1"/>
  <c r="GL69" i="1"/>
  <c r="GN69" i="1"/>
  <c r="GP69" i="1"/>
  <c r="GV69" i="1"/>
  <c r="HC69" i="1"/>
  <c r="GX69" i="1" s="1"/>
  <c r="I70" i="1"/>
  <c r="R70" i="1"/>
  <c r="S70" i="1"/>
  <c r="U70" i="1"/>
  <c r="V70" i="1"/>
  <c r="Y70" i="1"/>
  <c r="AC70" i="1"/>
  <c r="AD70" i="1"/>
  <c r="AB70" i="1" s="1"/>
  <c r="AE70" i="1"/>
  <c r="AF70" i="1"/>
  <c r="AG70" i="1"/>
  <c r="AH70" i="1"/>
  <c r="AI70" i="1"/>
  <c r="AJ70" i="1"/>
  <c r="CP70" i="1"/>
  <c r="CQ70" i="1"/>
  <c r="CR70" i="1"/>
  <c r="Q70" i="1" s="1"/>
  <c r="CS70" i="1"/>
  <c r="CT70" i="1"/>
  <c r="CU70" i="1"/>
  <c r="T70" i="1" s="1"/>
  <c r="CV70" i="1"/>
  <c r="CW70" i="1"/>
  <c r="CX70" i="1"/>
  <c r="W70" i="1" s="1"/>
  <c r="CY70" i="1"/>
  <c r="X70" i="1" s="1"/>
  <c r="CZ70" i="1"/>
  <c r="GL70" i="1"/>
  <c r="GN70" i="1"/>
  <c r="GP70" i="1"/>
  <c r="GV70" i="1"/>
  <c r="GX70" i="1"/>
  <c r="HC70" i="1"/>
  <c r="I71" i="1"/>
  <c r="Q71" i="1" s="1"/>
  <c r="R71" i="1"/>
  <c r="X71" i="1"/>
  <c r="AC71" i="1"/>
  <c r="AB71" i="1" s="1"/>
  <c r="AD71" i="1"/>
  <c r="AE71" i="1"/>
  <c r="AF71" i="1"/>
  <c r="AG71" i="1"/>
  <c r="AH71" i="1"/>
  <c r="CV71" i="1" s="1"/>
  <c r="U71" i="1" s="1"/>
  <c r="AI71" i="1"/>
  <c r="AJ71" i="1"/>
  <c r="CQ71" i="1"/>
  <c r="P71" i="1" s="1"/>
  <c r="CR71" i="1"/>
  <c r="CS71" i="1"/>
  <c r="CT71" i="1"/>
  <c r="S71" i="1" s="1"/>
  <c r="CU71" i="1"/>
  <c r="T71" i="1" s="1"/>
  <c r="CW71" i="1"/>
  <c r="V71" i="1" s="1"/>
  <c r="CX71" i="1"/>
  <c r="W71" i="1" s="1"/>
  <c r="CY71" i="1"/>
  <c r="CZ71" i="1"/>
  <c r="Y71" i="1" s="1"/>
  <c r="GL71" i="1"/>
  <c r="GN71" i="1"/>
  <c r="GO71" i="1"/>
  <c r="GP71" i="1"/>
  <c r="GV71" i="1"/>
  <c r="HC71" i="1"/>
  <c r="GX71" i="1" s="1"/>
  <c r="HH71" i="1"/>
  <c r="I72" i="1"/>
  <c r="HH72" i="1" s="1"/>
  <c r="R72" i="1"/>
  <c r="X72" i="1"/>
  <c r="AC72" i="1"/>
  <c r="AB72" i="1" s="1"/>
  <c r="AE72" i="1"/>
  <c r="AD72" i="1" s="1"/>
  <c r="AF72" i="1"/>
  <c r="AG72" i="1"/>
  <c r="AH72" i="1"/>
  <c r="CV72" i="1" s="1"/>
  <c r="U72" i="1" s="1"/>
  <c r="AI72" i="1"/>
  <c r="AJ72" i="1"/>
  <c r="CX72" i="1" s="1"/>
  <c r="W72" i="1" s="1"/>
  <c r="CQ72" i="1"/>
  <c r="P72" i="1" s="1"/>
  <c r="CR72" i="1"/>
  <c r="Q72" i="1" s="1"/>
  <c r="CS72" i="1"/>
  <c r="CT72" i="1"/>
  <c r="S72" i="1" s="1"/>
  <c r="CU72" i="1"/>
  <c r="CW72" i="1"/>
  <c r="V72" i="1" s="1"/>
  <c r="CY72" i="1"/>
  <c r="CZ72" i="1"/>
  <c r="Y72" i="1" s="1"/>
  <c r="GL72" i="1"/>
  <c r="GN72" i="1"/>
  <c r="GO72" i="1"/>
  <c r="GP72" i="1"/>
  <c r="GV72" i="1"/>
  <c r="HC72" i="1"/>
  <c r="GX72" i="1" s="1"/>
  <c r="C73" i="1"/>
  <c r="D73" i="1"/>
  <c r="P73" i="1"/>
  <c r="R73" i="1"/>
  <c r="S73" i="1"/>
  <c r="CY73" i="1" s="1"/>
  <c r="X73" i="1" s="1"/>
  <c r="U73" i="1"/>
  <c r="V73" i="1"/>
  <c r="W73" i="1"/>
  <c r="AC73" i="1"/>
  <c r="AE73" i="1"/>
  <c r="AD73" i="1" s="1"/>
  <c r="AF73" i="1"/>
  <c r="AG73" i="1"/>
  <c r="CU73" i="1" s="1"/>
  <c r="T73" i="1" s="1"/>
  <c r="AH73" i="1"/>
  <c r="AI73" i="1"/>
  <c r="AJ73" i="1"/>
  <c r="CQ73" i="1"/>
  <c r="CR73" i="1"/>
  <c r="CS73" i="1"/>
  <c r="CT73" i="1"/>
  <c r="CV73" i="1"/>
  <c r="CW73" i="1"/>
  <c r="CX73" i="1"/>
  <c r="GL73" i="1"/>
  <c r="GN73" i="1"/>
  <c r="GP73" i="1"/>
  <c r="GV73" i="1"/>
  <c r="HC73" i="1"/>
  <c r="GX73" i="1" s="1"/>
  <c r="I74" i="1"/>
  <c r="U74" i="1" s="1"/>
  <c r="P74" i="1"/>
  <c r="O74" i="1" s="1"/>
  <c r="GM74" i="1" s="1"/>
  <c r="GO74" i="1" s="1"/>
  <c r="S74" i="1"/>
  <c r="X74" i="1"/>
  <c r="Y74" i="1"/>
  <c r="AC74" i="1"/>
  <c r="AD74" i="1"/>
  <c r="AB74" i="1" s="1"/>
  <c r="AE74" i="1"/>
  <c r="AF74" i="1"/>
  <c r="AG74" i="1"/>
  <c r="AH74" i="1"/>
  <c r="AI74" i="1"/>
  <c r="AJ74" i="1"/>
  <c r="CP74" i="1"/>
  <c r="CQ74" i="1"/>
  <c r="CR74" i="1"/>
  <c r="Q74" i="1" s="1"/>
  <c r="CS74" i="1"/>
  <c r="R74" i="1" s="1"/>
  <c r="CT74" i="1"/>
  <c r="CU74" i="1"/>
  <c r="T74" i="1" s="1"/>
  <c r="CV74" i="1"/>
  <c r="CW74" i="1"/>
  <c r="CX74" i="1"/>
  <c r="W74" i="1" s="1"/>
  <c r="CY74" i="1"/>
  <c r="CZ74" i="1"/>
  <c r="GL74" i="1"/>
  <c r="GN74" i="1"/>
  <c r="GP74" i="1"/>
  <c r="GV74" i="1"/>
  <c r="GX74" i="1"/>
  <c r="HC74" i="1"/>
  <c r="C75" i="1"/>
  <c r="D75" i="1"/>
  <c r="T75" i="1"/>
  <c r="V75" i="1"/>
  <c r="AC75" i="1"/>
  <c r="AE75" i="1"/>
  <c r="AD75" i="1" s="1"/>
  <c r="AF75" i="1"/>
  <c r="AG75" i="1"/>
  <c r="AH75" i="1"/>
  <c r="AI75" i="1"/>
  <c r="AJ75" i="1"/>
  <c r="CX75" i="1" s="1"/>
  <c r="W75" i="1" s="1"/>
  <c r="CQ75" i="1"/>
  <c r="CR75" i="1"/>
  <c r="CS75" i="1"/>
  <c r="CT75" i="1"/>
  <c r="CU75" i="1"/>
  <c r="CV75" i="1"/>
  <c r="CW75" i="1"/>
  <c r="GL75" i="1"/>
  <c r="GN75" i="1"/>
  <c r="GP75" i="1"/>
  <c r="GV75" i="1"/>
  <c r="HC75" i="1"/>
  <c r="GX75" i="1" s="1"/>
  <c r="I76" i="1"/>
  <c r="P76" i="1"/>
  <c r="O76" i="1" s="1"/>
  <c r="GM76" i="1" s="1"/>
  <c r="GO76" i="1" s="1"/>
  <c r="S76" i="1"/>
  <c r="V76" i="1"/>
  <c r="X76" i="1"/>
  <c r="Y76" i="1"/>
  <c r="AC76" i="1"/>
  <c r="AE76" i="1"/>
  <c r="AD76" i="1" s="1"/>
  <c r="AB76" i="1" s="1"/>
  <c r="AF76" i="1"/>
  <c r="AG76" i="1"/>
  <c r="AH76" i="1"/>
  <c r="AI76" i="1"/>
  <c r="AJ76" i="1"/>
  <c r="CP76" i="1"/>
  <c r="CQ76" i="1"/>
  <c r="CR76" i="1"/>
  <c r="Q76" i="1" s="1"/>
  <c r="CS76" i="1"/>
  <c r="R76" i="1" s="1"/>
  <c r="CT76" i="1"/>
  <c r="CU76" i="1"/>
  <c r="T76" i="1" s="1"/>
  <c r="CV76" i="1"/>
  <c r="U76" i="1" s="1"/>
  <c r="CW76" i="1"/>
  <c r="CX76" i="1"/>
  <c r="W76" i="1" s="1"/>
  <c r="CY76" i="1"/>
  <c r="CZ76" i="1"/>
  <c r="GL76" i="1"/>
  <c r="GN76" i="1"/>
  <c r="GP76" i="1"/>
  <c r="GV76" i="1"/>
  <c r="HC76" i="1"/>
  <c r="GX76" i="1" s="1"/>
  <c r="C77" i="1"/>
  <c r="D77" i="1"/>
  <c r="I77" i="1"/>
  <c r="K77" i="1"/>
  <c r="V77" i="1"/>
  <c r="AC77" i="1"/>
  <c r="AE77" i="1"/>
  <c r="AD77" i="1" s="1"/>
  <c r="AF77" i="1"/>
  <c r="AG77" i="1"/>
  <c r="CU77" i="1" s="1"/>
  <c r="T77" i="1" s="1"/>
  <c r="AH77" i="1"/>
  <c r="AI77" i="1"/>
  <c r="AJ77" i="1"/>
  <c r="CX77" i="1" s="1"/>
  <c r="W77" i="1" s="1"/>
  <c r="CQ77" i="1"/>
  <c r="CR77" i="1"/>
  <c r="CS77" i="1"/>
  <c r="CT77" i="1"/>
  <c r="CV77" i="1"/>
  <c r="CW77" i="1"/>
  <c r="GL77" i="1"/>
  <c r="GN77" i="1"/>
  <c r="GP77" i="1"/>
  <c r="GV77" i="1"/>
  <c r="HC77" i="1" s="1"/>
  <c r="GX77" i="1" s="1"/>
  <c r="I78" i="1"/>
  <c r="Q78" i="1" s="1"/>
  <c r="T78" i="1"/>
  <c r="W78" i="1"/>
  <c r="Y78" i="1"/>
  <c r="AC78" i="1"/>
  <c r="AE78" i="1"/>
  <c r="AD78" i="1" s="1"/>
  <c r="AB78" i="1" s="1"/>
  <c r="AF78" i="1"/>
  <c r="AG78" i="1"/>
  <c r="AH78" i="1"/>
  <c r="AI78" i="1"/>
  <c r="AJ78" i="1"/>
  <c r="CP78" i="1"/>
  <c r="CQ78" i="1"/>
  <c r="CR78" i="1"/>
  <c r="CS78" i="1"/>
  <c r="R78" i="1" s="1"/>
  <c r="CT78" i="1"/>
  <c r="S78" i="1" s="1"/>
  <c r="CU78" i="1"/>
  <c r="CV78" i="1"/>
  <c r="U78" i="1" s="1"/>
  <c r="CW78" i="1"/>
  <c r="V78" i="1" s="1"/>
  <c r="CX78" i="1"/>
  <c r="CY78" i="1"/>
  <c r="X78" i="1" s="1"/>
  <c r="CZ78" i="1"/>
  <c r="GL78" i="1"/>
  <c r="GN78" i="1"/>
  <c r="GP78" i="1"/>
  <c r="GV78" i="1"/>
  <c r="HC78" i="1"/>
  <c r="GX78" i="1" s="1"/>
  <c r="B80" i="1"/>
  <c r="B22" i="1" s="1"/>
  <c r="C80" i="1"/>
  <c r="C22" i="1" s="1"/>
  <c r="D80" i="1"/>
  <c r="D22" i="1" s="1"/>
  <c r="F80" i="1"/>
  <c r="F22" i="1" s="1"/>
  <c r="G80" i="1"/>
  <c r="G22" i="1" s="1"/>
  <c r="AG80" i="1"/>
  <c r="AG22" i="1" s="1"/>
  <c r="AJ80" i="1"/>
  <c r="AJ22" i="1" s="1"/>
  <c r="AO80" i="1"/>
  <c r="AO22" i="1" s="1"/>
  <c r="BA80" i="1"/>
  <c r="BA22" i="1" s="1"/>
  <c r="BC80" i="1"/>
  <c r="F96" i="1" s="1"/>
  <c r="BX80" i="1"/>
  <c r="BX22" i="1" s="1"/>
  <c r="CD80" i="1"/>
  <c r="CD22" i="1" s="1"/>
  <c r="CJ80" i="1"/>
  <c r="CJ22" i="1" s="1"/>
  <c r="CK80" i="1"/>
  <c r="CK22" i="1" s="1"/>
  <c r="CL80" i="1"/>
  <c r="CL22" i="1" s="1"/>
  <c r="CM80" i="1"/>
  <c r="CM22" i="1" s="1"/>
  <c r="F100" i="1"/>
  <c r="B112" i="1"/>
  <c r="B18" i="1" s="1"/>
  <c r="C112" i="1"/>
  <c r="C18" i="1" s="1"/>
  <c r="D112" i="1"/>
  <c r="D18" i="1" s="1"/>
  <c r="F112" i="1"/>
  <c r="F18" i="1" s="1"/>
  <c r="G112" i="1"/>
  <c r="G18" i="1" s="1"/>
  <c r="AO112" i="1"/>
  <c r="AO18" i="1" s="1"/>
  <c r="F12" i="6"/>
  <c r="G12" i="6"/>
  <c r="AB47" i="1" l="1"/>
  <c r="AB50" i="1"/>
  <c r="AB75" i="1"/>
  <c r="CB80" i="1"/>
  <c r="CB22" i="1" s="1"/>
  <c r="AN71" i="7"/>
  <c r="AN65" i="7"/>
  <c r="AW67" i="7"/>
  <c r="AR65" i="7"/>
  <c r="BK67" i="7"/>
  <c r="AT65" i="7"/>
  <c r="AN69" i="7"/>
  <c r="AX71" i="7"/>
  <c r="AW71" i="7"/>
  <c r="AY69" i="7"/>
  <c r="AB61" i="1"/>
  <c r="AB65" i="1"/>
  <c r="AB55" i="1"/>
  <c r="AB69" i="1"/>
  <c r="AB77" i="1"/>
  <c r="AB58" i="1"/>
  <c r="AB27" i="1"/>
  <c r="AB52" i="1"/>
  <c r="CZ73" i="1"/>
  <c r="Y73" i="1" s="1"/>
  <c r="AB35" i="1"/>
  <c r="AB73" i="1"/>
  <c r="AB42" i="1"/>
  <c r="AU80" i="1"/>
  <c r="FR72" i="1"/>
  <c r="CP72" i="1"/>
  <c r="O72" i="1" s="1"/>
  <c r="GM72" i="1" s="1"/>
  <c r="CY63" i="1"/>
  <c r="X63" i="1" s="1"/>
  <c r="CZ63" i="1"/>
  <c r="Y63" i="1" s="1"/>
  <c r="CY60" i="1"/>
  <c r="X60" i="1" s="1"/>
  <c r="CZ60" i="1"/>
  <c r="Y60" i="1" s="1"/>
  <c r="FR44" i="1"/>
  <c r="FR71" i="1"/>
  <c r="CP71" i="1"/>
  <c r="O71" i="1" s="1"/>
  <c r="GM71" i="1" s="1"/>
  <c r="U64" i="1"/>
  <c r="Q64" i="1"/>
  <c r="R64" i="1"/>
  <c r="HG64" i="1"/>
  <c r="AQ80" i="1"/>
  <c r="GM63" i="1"/>
  <c r="GO63" i="1" s="1"/>
  <c r="CG80" i="1"/>
  <c r="CP60" i="1"/>
  <c r="O60" i="1" s="1"/>
  <c r="GM60" i="1" s="1"/>
  <c r="GO60" i="1" s="1"/>
  <c r="V67" i="1"/>
  <c r="AB66" i="1"/>
  <c r="AB56" i="1"/>
  <c r="BC22" i="1"/>
  <c r="BC112" i="1"/>
  <c r="F116" i="1"/>
  <c r="BA112" i="1"/>
  <c r="U67" i="1"/>
  <c r="CZ64" i="1"/>
  <c r="Y64" i="1" s="1"/>
  <c r="CY64" i="1"/>
  <c r="X64" i="1" s="1"/>
  <c r="S67" i="1"/>
  <c r="F84" i="1"/>
  <c r="R67" i="1"/>
  <c r="CP45" i="1"/>
  <c r="O45" i="1" s="1"/>
  <c r="FR68" i="1"/>
  <c r="CP68" i="1"/>
  <c r="O68" i="1" s="1"/>
  <c r="GM68" i="1" s="1"/>
  <c r="Q67" i="1"/>
  <c r="HH67" i="1"/>
  <c r="W67" i="1"/>
  <c r="P67" i="1"/>
  <c r="GX67" i="1"/>
  <c r="CP64" i="1"/>
  <c r="O64" i="1" s="1"/>
  <c r="FR57" i="1"/>
  <c r="BB80" i="1"/>
  <c r="CZ45" i="1"/>
  <c r="Y45" i="1" s="1"/>
  <c r="CY45" i="1"/>
  <c r="X45" i="1" s="1"/>
  <c r="T80" i="1"/>
  <c r="CU76" i="3"/>
  <c r="P70" i="1" s="1"/>
  <c r="O70" i="1" s="1"/>
  <c r="GM70" i="1" s="1"/>
  <c r="GO70" i="1" s="1"/>
  <c r="CX77" i="3"/>
  <c r="CV76" i="3"/>
  <c r="U69" i="1" s="1"/>
  <c r="CX76" i="3"/>
  <c r="Q62" i="1"/>
  <c r="CV48" i="3"/>
  <c r="U58" i="1" s="1"/>
  <c r="CU48" i="3"/>
  <c r="P59" i="1" s="1"/>
  <c r="O59" i="1" s="1"/>
  <c r="GM59" i="1" s="1"/>
  <c r="GO59" i="1" s="1"/>
  <c r="CX48" i="3"/>
  <c r="CX50" i="3"/>
  <c r="GX51" i="1"/>
  <c r="V46" i="1"/>
  <c r="HG45" i="1"/>
  <c r="R44" i="1"/>
  <c r="CP44" i="1" s="1"/>
  <c r="O44" i="1" s="1"/>
  <c r="GM44" i="1" s="1"/>
  <c r="GX39" i="1"/>
  <c r="P39" i="1"/>
  <c r="R39" i="1"/>
  <c r="CX49" i="3"/>
  <c r="GX62" i="1"/>
  <c r="CY37" i="1"/>
  <c r="X37" i="1" s="1"/>
  <c r="CZ37" i="1"/>
  <c r="Y37" i="1" s="1"/>
  <c r="V74" i="1"/>
  <c r="GX46" i="1"/>
  <c r="T46" i="1"/>
  <c r="AB41" i="1"/>
  <c r="CX73" i="3"/>
  <c r="T72" i="1"/>
  <c r="HH57" i="1"/>
  <c r="S57" i="1"/>
  <c r="CP57" i="1" s="1"/>
  <c r="O57" i="1" s="1"/>
  <c r="GM57" i="1" s="1"/>
  <c r="CP53" i="1"/>
  <c r="O53" i="1" s="1"/>
  <c r="GM53" i="1" s="1"/>
  <c r="AB49" i="1"/>
  <c r="DH31" i="3"/>
  <c r="DI31" i="3"/>
  <c r="DF31" i="3"/>
  <c r="DJ31" i="3" s="1"/>
  <c r="DG31" i="3"/>
  <c r="CP38" i="1"/>
  <c r="O38" i="1" s="1"/>
  <c r="HH68" i="1"/>
  <c r="BD80" i="1"/>
  <c r="CU45" i="3"/>
  <c r="P56" i="1" s="1"/>
  <c r="O56" i="1" s="1"/>
  <c r="GM56" i="1" s="1"/>
  <c r="GO56" i="1" s="1"/>
  <c r="CX46" i="3"/>
  <c r="CX45" i="3"/>
  <c r="CP43" i="1"/>
  <c r="O43" i="1" s="1"/>
  <c r="GM43" i="1" s="1"/>
  <c r="W40" i="1"/>
  <c r="CY38" i="1"/>
  <c r="X38" i="1" s="1"/>
  <c r="CZ38" i="1"/>
  <c r="Y38" i="1" s="1"/>
  <c r="CP31" i="1"/>
  <c r="O31" i="1" s="1"/>
  <c r="GM31" i="1" s="1"/>
  <c r="CZ29" i="1"/>
  <c r="Y29" i="1" s="1"/>
  <c r="CY29" i="1"/>
  <c r="X29" i="1" s="1"/>
  <c r="DH81" i="3"/>
  <c r="DI81" i="3"/>
  <c r="DF81" i="3"/>
  <c r="DJ81" i="3" s="1"/>
  <c r="DG81" i="3"/>
  <c r="T63" i="1"/>
  <c r="GX57" i="1"/>
  <c r="T44" i="1"/>
  <c r="CV84" i="3"/>
  <c r="U77" i="1" s="1"/>
  <c r="CX78" i="3"/>
  <c r="CX69" i="3"/>
  <c r="CX43" i="3"/>
  <c r="V54" i="1"/>
  <c r="Q48" i="1"/>
  <c r="CU84" i="3"/>
  <c r="P78" i="1" s="1"/>
  <c r="O78" i="1" s="1"/>
  <c r="GM78" i="1" s="1"/>
  <c r="GO78" i="1" s="1"/>
  <c r="CX84" i="3"/>
  <c r="HG63" i="1"/>
  <c r="R40" i="1"/>
  <c r="CY40" i="1" s="1"/>
  <c r="X40" i="1" s="1"/>
  <c r="DH17" i="3"/>
  <c r="DF17" i="3"/>
  <c r="DG17" i="3"/>
  <c r="DI17" i="3"/>
  <c r="CW55" i="3"/>
  <c r="CX66" i="3"/>
  <c r="CX60" i="3"/>
  <c r="CX58" i="3"/>
  <c r="CW53" i="3"/>
  <c r="CX53" i="3"/>
  <c r="CX63" i="3"/>
  <c r="CU51" i="3"/>
  <c r="P62" i="1" s="1"/>
  <c r="O62" i="1" s="1"/>
  <c r="GM62" i="1" s="1"/>
  <c r="GO62" i="1" s="1"/>
  <c r="CX62" i="3"/>
  <c r="CX67" i="3"/>
  <c r="CX56" i="3"/>
  <c r="CX70" i="3"/>
  <c r="CX55" i="3"/>
  <c r="FR30" i="1"/>
  <c r="BY80" i="1" s="1"/>
  <c r="CP30" i="1"/>
  <c r="O30" i="1" s="1"/>
  <c r="GM30" i="1" s="1"/>
  <c r="W80" i="1"/>
  <c r="CU42" i="3"/>
  <c r="P54" i="1" s="1"/>
  <c r="O54" i="1" s="1"/>
  <c r="GM54" i="1" s="1"/>
  <c r="GO54" i="1" s="1"/>
  <c r="CV42" i="3"/>
  <c r="U52" i="1" s="1"/>
  <c r="CX42" i="3"/>
  <c r="U44" i="1"/>
  <c r="GX40" i="1"/>
  <c r="P40" i="1"/>
  <c r="S39" i="1"/>
  <c r="P51" i="1"/>
  <c r="O51" i="1" s="1"/>
  <c r="GM51" i="1" s="1"/>
  <c r="GO51" i="1" s="1"/>
  <c r="T50" i="1"/>
  <c r="CP48" i="1"/>
  <c r="O48" i="1" s="1"/>
  <c r="GM48" i="1" s="1"/>
  <c r="DH22" i="3"/>
  <c r="DI22" i="3"/>
  <c r="DF22" i="3"/>
  <c r="DJ22" i="3" s="1"/>
  <c r="DG22" i="3"/>
  <c r="CU72" i="3"/>
  <c r="P66" i="1" s="1"/>
  <c r="O66" i="1" s="1"/>
  <c r="GM66" i="1" s="1"/>
  <c r="GO66" i="1" s="1"/>
  <c r="CX72" i="3"/>
  <c r="CX41" i="3"/>
  <c r="CU40" i="3"/>
  <c r="DH36" i="3"/>
  <c r="DF36" i="3"/>
  <c r="DG36" i="3"/>
  <c r="DI36" i="3"/>
  <c r="DJ36" i="3" s="1"/>
  <c r="CX68" i="3"/>
  <c r="CX57" i="3"/>
  <c r="CX25" i="3"/>
  <c r="CU17" i="3"/>
  <c r="CX19" i="3"/>
  <c r="P25" i="1"/>
  <c r="CX65" i="3"/>
  <c r="CX59" i="3"/>
  <c r="CW37" i="3"/>
  <c r="V47" i="1" s="1"/>
  <c r="CX37" i="3"/>
  <c r="CX32" i="3"/>
  <c r="CX26" i="3"/>
  <c r="CV17" i="3"/>
  <c r="U35" i="1" s="1"/>
  <c r="DI15" i="3"/>
  <c r="CX12" i="3"/>
  <c r="CU1" i="3"/>
  <c r="P26" i="1" s="1"/>
  <c r="O26" i="1" s="1"/>
  <c r="GM26" i="1" s="1"/>
  <c r="GO26" i="1" s="1"/>
  <c r="CV1" i="3"/>
  <c r="U24" i="1" s="1"/>
  <c r="CX1" i="3"/>
  <c r="CX4" i="3"/>
  <c r="CX75" i="3"/>
  <c r="CX44" i="3"/>
  <c r="CX13" i="3"/>
  <c r="CX38" i="3"/>
  <c r="CW13" i="3"/>
  <c r="AB26" i="1"/>
  <c r="CX82" i="3"/>
  <c r="CV82" i="3"/>
  <c r="U75" i="1" s="1"/>
  <c r="CV45" i="3"/>
  <c r="U55" i="1" s="1"/>
  <c r="CX39" i="3"/>
  <c r="CX33" i="3"/>
  <c r="CX27" i="3"/>
  <c r="CX18" i="3"/>
  <c r="CX9" i="3"/>
  <c r="CX5" i="3"/>
  <c r="CX2" i="3"/>
  <c r="I41" i="1"/>
  <c r="Q41" i="1" s="1"/>
  <c r="P36" i="1"/>
  <c r="DF83" i="3"/>
  <c r="DJ83" i="3" s="1"/>
  <c r="DI83" i="3"/>
  <c r="DG80" i="3"/>
  <c r="Q73" i="1" s="1"/>
  <c r="CP73" i="1" s="1"/>
  <c r="O73" i="1" s="1"/>
  <c r="GM73" i="1" s="1"/>
  <c r="GO73" i="1" s="1"/>
  <c r="CX61" i="3"/>
  <c r="CX23" i="3"/>
  <c r="CW14" i="3"/>
  <c r="CX14" i="3"/>
  <c r="CP29" i="1"/>
  <c r="O29" i="1" s="1"/>
  <c r="GM29" i="1" s="1"/>
  <c r="GO29" i="1" s="1"/>
  <c r="CX71" i="3"/>
  <c r="CV40" i="3"/>
  <c r="U50" i="1" s="1"/>
  <c r="CX40" i="3"/>
  <c r="CV28" i="3"/>
  <c r="U42" i="1" s="1"/>
  <c r="CV6" i="3"/>
  <c r="U27" i="1" s="1"/>
  <c r="AH80" i="1" s="1"/>
  <c r="AB33" i="1"/>
  <c r="DF15" i="3"/>
  <c r="DJ15" i="3" s="1"/>
  <c r="DG15" i="3"/>
  <c r="CZ32" i="1"/>
  <c r="Y32" i="1" s="1"/>
  <c r="GM32" i="1" s="1"/>
  <c r="GO32" i="1" s="1"/>
  <c r="CV51" i="3"/>
  <c r="U61" i="1" s="1"/>
  <c r="CX51" i="3"/>
  <c r="CX47" i="3"/>
  <c r="CX35" i="3"/>
  <c r="CU28" i="3"/>
  <c r="P46" i="1" s="1"/>
  <c r="O46" i="1" s="1"/>
  <c r="GM46" i="1" s="1"/>
  <c r="GO46" i="1" s="1"/>
  <c r="CX10" i="3"/>
  <c r="CV72" i="3"/>
  <c r="U65" i="1" s="1"/>
  <c r="CX52" i="3"/>
  <c r="CV35" i="3"/>
  <c r="U47" i="1" s="1"/>
  <c r="CX28" i="3"/>
  <c r="CX24" i="3"/>
  <c r="CX6" i="3"/>
  <c r="CX85" i="3"/>
  <c r="CU35" i="3"/>
  <c r="P49" i="1" s="1"/>
  <c r="O49" i="1" s="1"/>
  <c r="GM49" i="1" s="1"/>
  <c r="GO49" i="1" s="1"/>
  <c r="CX30" i="3"/>
  <c r="CX7" i="3"/>
  <c r="CX3" i="3"/>
  <c r="CX64" i="3"/>
  <c r="CW30" i="3"/>
  <c r="V42" i="1" s="1"/>
  <c r="CX20" i="3"/>
  <c r="CX16" i="3"/>
  <c r="CU11" i="3"/>
  <c r="P34" i="1" s="1"/>
  <c r="O34" i="1" s="1"/>
  <c r="GM34" i="1" s="1"/>
  <c r="GO34" i="1" s="1"/>
  <c r="CX34" i="3"/>
  <c r="CX29" i="3"/>
  <c r="Q37" i="1"/>
  <c r="CP37" i="1" s="1"/>
  <c r="O37" i="1" s="1"/>
  <c r="GM37" i="1" s="1"/>
  <c r="GN37" i="1" s="1"/>
  <c r="I36" i="1"/>
  <c r="R36" i="1" s="1"/>
  <c r="CW8" i="3"/>
  <c r="V27" i="1" s="1"/>
  <c r="AI80" i="1" s="1"/>
  <c r="CX8" i="3"/>
  <c r="S25" i="1"/>
  <c r="CX74" i="3"/>
  <c r="CW54" i="3"/>
  <c r="CX54" i="3"/>
  <c r="CV11" i="3"/>
  <c r="U33" i="1" s="1"/>
  <c r="CX11" i="3"/>
  <c r="CX79" i="3"/>
  <c r="CX21" i="3"/>
  <c r="AS80" i="1" l="1"/>
  <c r="AU22" i="1"/>
  <c r="F99" i="1"/>
  <c r="H16" i="2" s="1"/>
  <c r="AU112" i="1"/>
  <c r="DI52" i="3"/>
  <c r="DJ52" i="3" s="1"/>
  <c r="DF52" i="3"/>
  <c r="DG52" i="3"/>
  <c r="DH52" i="3"/>
  <c r="DF7" i="3"/>
  <c r="DG7" i="3"/>
  <c r="DH7" i="3"/>
  <c r="DI7" i="3"/>
  <c r="DJ7" i="3" s="1"/>
  <c r="DG79" i="3"/>
  <c r="DF79" i="3"/>
  <c r="DJ79" i="3" s="1"/>
  <c r="DH79" i="3"/>
  <c r="DI79" i="3"/>
  <c r="DF34" i="3"/>
  <c r="DJ34" i="3" s="1"/>
  <c r="DG34" i="3"/>
  <c r="DI34" i="3"/>
  <c r="DH34" i="3"/>
  <c r="DF24" i="3"/>
  <c r="DJ24" i="3" s="1"/>
  <c r="DG24" i="3"/>
  <c r="DH24" i="3"/>
  <c r="DI24" i="3"/>
  <c r="DF61" i="3"/>
  <c r="DJ61" i="3" s="1"/>
  <c r="DG61" i="3"/>
  <c r="DH61" i="3"/>
  <c r="DI61" i="3"/>
  <c r="DI39" i="3"/>
  <c r="DF39" i="3"/>
  <c r="DJ39" i="3" s="1"/>
  <c r="DG39" i="3"/>
  <c r="DH39" i="3"/>
  <c r="DF19" i="3"/>
  <c r="DJ19" i="3" s="1"/>
  <c r="DH19" i="3"/>
  <c r="DG19" i="3"/>
  <c r="DI19" i="3"/>
  <c r="DF41" i="3"/>
  <c r="DJ41" i="3" s="1"/>
  <c r="DG41" i="3"/>
  <c r="DH41" i="3"/>
  <c r="DI41" i="3"/>
  <c r="DI62" i="3"/>
  <c r="DF62" i="3"/>
  <c r="DJ62" i="3" s="1"/>
  <c r="DG62" i="3"/>
  <c r="DH62" i="3"/>
  <c r="GX36" i="1"/>
  <c r="T41" i="1"/>
  <c r="CP39" i="1"/>
  <c r="O39" i="1" s="1"/>
  <c r="FR67" i="1"/>
  <c r="CP67" i="1"/>
  <c r="O67" i="1" s="1"/>
  <c r="GM67" i="1" s="1"/>
  <c r="GX41" i="1"/>
  <c r="DG28" i="3"/>
  <c r="DF28" i="3"/>
  <c r="DH28" i="3"/>
  <c r="DI28" i="3"/>
  <c r="DI72" i="3"/>
  <c r="DG72" i="3"/>
  <c r="Q65" i="1" s="1"/>
  <c r="DH72" i="3"/>
  <c r="R65" i="1" s="1"/>
  <c r="DF72" i="3"/>
  <c r="P65" i="1" s="1"/>
  <c r="DI77" i="3"/>
  <c r="DG77" i="3"/>
  <c r="DH77" i="3"/>
  <c r="DF77" i="3"/>
  <c r="DJ77" i="3" s="1"/>
  <c r="V41" i="1"/>
  <c r="DF16" i="3"/>
  <c r="DJ16" i="3" s="1"/>
  <c r="DI16" i="3"/>
  <c r="DG16" i="3"/>
  <c r="DH16" i="3"/>
  <c r="DG12" i="3"/>
  <c r="DF12" i="3"/>
  <c r="DH12" i="3"/>
  <c r="DI12" i="3"/>
  <c r="DJ12" i="3" s="1"/>
  <c r="DF25" i="3"/>
  <c r="DJ25" i="3" s="1"/>
  <c r="DG25" i="3"/>
  <c r="DH25" i="3"/>
  <c r="DI25" i="3"/>
  <c r="DI42" i="3"/>
  <c r="DG42" i="3"/>
  <c r="Q52" i="1" s="1"/>
  <c r="DH42" i="3"/>
  <c r="R52" i="1" s="1"/>
  <c r="DF42" i="3"/>
  <c r="P52" i="1" s="1"/>
  <c r="DH63" i="3"/>
  <c r="DI63" i="3"/>
  <c r="DG63" i="3"/>
  <c r="DF63" i="3"/>
  <c r="DJ63" i="3" s="1"/>
  <c r="W41" i="1"/>
  <c r="DG20" i="3"/>
  <c r="DF20" i="3"/>
  <c r="DJ20" i="3" s="1"/>
  <c r="DH20" i="3"/>
  <c r="DI20" i="3"/>
  <c r="AH22" i="1"/>
  <c r="U80" i="1"/>
  <c r="DF82" i="3"/>
  <c r="P75" i="1" s="1"/>
  <c r="DG82" i="3"/>
  <c r="Q75" i="1" s="1"/>
  <c r="DH82" i="3"/>
  <c r="R75" i="1" s="1"/>
  <c r="DI82" i="3"/>
  <c r="DI57" i="3"/>
  <c r="DG57" i="3"/>
  <c r="DH57" i="3"/>
  <c r="DF57" i="3"/>
  <c r="DJ57" i="3" s="1"/>
  <c r="DH53" i="3"/>
  <c r="DI53" i="3"/>
  <c r="DF53" i="3"/>
  <c r="DG53" i="3"/>
  <c r="BA18" i="1"/>
  <c r="F132" i="1"/>
  <c r="DH68" i="3"/>
  <c r="DI68" i="3"/>
  <c r="DF68" i="3"/>
  <c r="DJ68" i="3" s="1"/>
  <c r="DG68" i="3"/>
  <c r="V61" i="1"/>
  <c r="DH84" i="3"/>
  <c r="R77" i="1" s="1"/>
  <c r="DF84" i="3"/>
  <c r="P77" i="1" s="1"/>
  <c r="DG84" i="3"/>
  <c r="Q77" i="1" s="1"/>
  <c r="DI84" i="3"/>
  <c r="T22" i="1"/>
  <c r="F101" i="1"/>
  <c r="T112" i="1"/>
  <c r="CG22" i="1"/>
  <c r="AX80" i="1"/>
  <c r="DG74" i="3"/>
  <c r="DH74" i="3"/>
  <c r="DI74" i="3"/>
  <c r="DF74" i="3"/>
  <c r="DJ74" i="3" s="1"/>
  <c r="DG64" i="3"/>
  <c r="DH64" i="3"/>
  <c r="DI64" i="3"/>
  <c r="DF64" i="3"/>
  <c r="DJ64" i="3" s="1"/>
  <c r="DI10" i="3"/>
  <c r="DG10" i="3"/>
  <c r="DH10" i="3"/>
  <c r="DF10" i="3"/>
  <c r="DJ10" i="3" s="1"/>
  <c r="DF40" i="3"/>
  <c r="P50" i="1" s="1"/>
  <c r="DG40" i="3"/>
  <c r="Q50" i="1" s="1"/>
  <c r="DH40" i="3"/>
  <c r="R50" i="1" s="1"/>
  <c r="DI40" i="3"/>
  <c r="R41" i="1"/>
  <c r="P41" i="1"/>
  <c r="CP41" i="1" s="1"/>
  <c r="O41" i="1" s="1"/>
  <c r="V33" i="1"/>
  <c r="DF26" i="3"/>
  <c r="DJ26" i="3" s="1"/>
  <c r="DI26" i="3"/>
  <c r="DG26" i="3"/>
  <c r="DH26" i="3"/>
  <c r="U36" i="1"/>
  <c r="W22" i="1"/>
  <c r="F104" i="1"/>
  <c r="W112" i="1"/>
  <c r="DH58" i="3"/>
  <c r="DF58" i="3"/>
  <c r="DJ58" i="3" s="1"/>
  <c r="DG58" i="3"/>
  <c r="DI58" i="3"/>
  <c r="DI45" i="3"/>
  <c r="DF45" i="3"/>
  <c r="P55" i="1" s="1"/>
  <c r="DG45" i="3"/>
  <c r="Q55" i="1" s="1"/>
  <c r="DH45" i="3"/>
  <c r="R55" i="1" s="1"/>
  <c r="BC18" i="1"/>
  <c r="F128" i="1"/>
  <c r="DG3" i="3"/>
  <c r="DH3" i="3"/>
  <c r="DI3" i="3"/>
  <c r="DF3" i="3"/>
  <c r="DI2" i="3"/>
  <c r="DJ2" i="3" s="1"/>
  <c r="DG2" i="3"/>
  <c r="DH2" i="3"/>
  <c r="DF2" i="3"/>
  <c r="DF38" i="3"/>
  <c r="DJ38" i="3" s="1"/>
  <c r="DG38" i="3"/>
  <c r="DH38" i="3"/>
  <c r="DI38" i="3"/>
  <c r="DG32" i="3"/>
  <c r="DH32" i="3"/>
  <c r="DI32" i="3"/>
  <c r="DF32" i="3"/>
  <c r="DJ32" i="3" s="1"/>
  <c r="DF60" i="3"/>
  <c r="DJ60" i="3" s="1"/>
  <c r="DG60" i="3"/>
  <c r="DH60" i="3"/>
  <c r="DI60" i="3"/>
  <c r="DH46" i="3"/>
  <c r="DI46" i="3"/>
  <c r="DF46" i="3"/>
  <c r="DJ46" i="3" s="1"/>
  <c r="DG46" i="3"/>
  <c r="DI50" i="3"/>
  <c r="DG50" i="3"/>
  <c r="DH50" i="3"/>
  <c r="DF50" i="3"/>
  <c r="DJ50" i="3" s="1"/>
  <c r="U41" i="1"/>
  <c r="DI35" i="3"/>
  <c r="DG35" i="3"/>
  <c r="DH35" i="3"/>
  <c r="R47" i="1" s="1"/>
  <c r="DF35" i="3"/>
  <c r="DH13" i="3"/>
  <c r="DI13" i="3"/>
  <c r="DF13" i="3"/>
  <c r="DG13" i="3"/>
  <c r="DJ13" i="3" s="1"/>
  <c r="DF37" i="3"/>
  <c r="DG37" i="3"/>
  <c r="DH37" i="3"/>
  <c r="DI37" i="3"/>
  <c r="BY22" i="1"/>
  <c r="CI80" i="1"/>
  <c r="AP80" i="1"/>
  <c r="DF66" i="3"/>
  <c r="DJ66" i="3" s="1"/>
  <c r="DG66" i="3"/>
  <c r="DH66" i="3"/>
  <c r="DI66" i="3"/>
  <c r="DF48" i="3"/>
  <c r="P58" i="1" s="1"/>
  <c r="DI48" i="3"/>
  <c r="DG48" i="3"/>
  <c r="Q58" i="1" s="1"/>
  <c r="DH48" i="3"/>
  <c r="R58" i="1" s="1"/>
  <c r="BB22" i="1"/>
  <c r="F93" i="1"/>
  <c r="BB112" i="1"/>
  <c r="GM45" i="1"/>
  <c r="GO45" i="1" s="1"/>
  <c r="AQ22" i="1"/>
  <c r="F90" i="1"/>
  <c r="AQ112" i="1"/>
  <c r="DF54" i="3"/>
  <c r="DG54" i="3"/>
  <c r="DJ54" i="3" s="1"/>
  <c r="DH54" i="3"/>
  <c r="DI54" i="3"/>
  <c r="DF8" i="3"/>
  <c r="DI8" i="3"/>
  <c r="DG8" i="3"/>
  <c r="DH8" i="3"/>
  <c r="DG71" i="3"/>
  <c r="DF71" i="3"/>
  <c r="DJ71" i="3" s="1"/>
  <c r="DH71" i="3"/>
  <c r="DI71" i="3"/>
  <c r="DI30" i="3"/>
  <c r="DF30" i="3"/>
  <c r="DG30" i="3"/>
  <c r="DH30" i="3"/>
  <c r="DH9" i="3"/>
  <c r="DI9" i="3"/>
  <c r="DF9" i="3"/>
  <c r="DJ9" i="3" s="1"/>
  <c r="DG9" i="3"/>
  <c r="DG44" i="3"/>
  <c r="DF44" i="3"/>
  <c r="DJ44" i="3" s="1"/>
  <c r="DH44" i="3"/>
  <c r="DI44" i="3"/>
  <c r="DF55" i="3"/>
  <c r="DI55" i="3"/>
  <c r="DG55" i="3"/>
  <c r="DH55" i="3"/>
  <c r="DH43" i="3"/>
  <c r="DF43" i="3"/>
  <c r="DJ43" i="3" s="1"/>
  <c r="DG43" i="3"/>
  <c r="DI43" i="3"/>
  <c r="BD22" i="1"/>
  <c r="BD112" i="1"/>
  <c r="F105" i="1"/>
  <c r="DF51" i="3"/>
  <c r="DH51" i="3"/>
  <c r="DI51" i="3"/>
  <c r="DG51" i="3"/>
  <c r="DF14" i="3"/>
  <c r="DG14" i="3"/>
  <c r="DH14" i="3"/>
  <c r="DI14" i="3"/>
  <c r="DG18" i="3"/>
  <c r="DI18" i="3"/>
  <c r="DF18" i="3"/>
  <c r="DJ18" i="3" s="1"/>
  <c r="DH18" i="3"/>
  <c r="R35" i="1" s="1"/>
  <c r="DF75" i="3"/>
  <c r="DJ75" i="3" s="1"/>
  <c r="DG75" i="3"/>
  <c r="DH75" i="3"/>
  <c r="DI75" i="3"/>
  <c r="DG59" i="3"/>
  <c r="DF59" i="3"/>
  <c r="DJ59" i="3" s="1"/>
  <c r="DH59" i="3"/>
  <c r="DI59" i="3"/>
  <c r="DH70" i="3"/>
  <c r="DF70" i="3"/>
  <c r="DJ70" i="3" s="1"/>
  <c r="DG70" i="3"/>
  <c r="DI70" i="3"/>
  <c r="DJ17" i="3"/>
  <c r="DI69" i="3"/>
  <c r="DG69" i="3"/>
  <c r="DH69" i="3"/>
  <c r="DF69" i="3"/>
  <c r="DJ69" i="3" s="1"/>
  <c r="AS22" i="1"/>
  <c r="F97" i="1"/>
  <c r="E16" i="2" s="1"/>
  <c r="AS112" i="1"/>
  <c r="DH49" i="3"/>
  <c r="DI49" i="3"/>
  <c r="DF49" i="3"/>
  <c r="DJ49" i="3" s="1"/>
  <c r="DG49" i="3"/>
  <c r="DF11" i="3"/>
  <c r="P33" i="1" s="1"/>
  <c r="DH11" i="3"/>
  <c r="DG11" i="3"/>
  <c r="Q33" i="1" s="1"/>
  <c r="DI11" i="3"/>
  <c r="DF5" i="3"/>
  <c r="DJ5" i="3" s="1"/>
  <c r="DG5" i="3"/>
  <c r="DH5" i="3"/>
  <c r="DI5" i="3"/>
  <c r="DG47" i="3"/>
  <c r="DH47" i="3"/>
  <c r="DI47" i="3"/>
  <c r="DF47" i="3"/>
  <c r="DJ47" i="3" s="1"/>
  <c r="V36" i="1"/>
  <c r="Q36" i="1"/>
  <c r="CP36" i="1" s="1"/>
  <c r="O36" i="1" s="1"/>
  <c r="T36" i="1"/>
  <c r="DG85" i="3"/>
  <c r="DF85" i="3"/>
  <c r="DJ85" i="3" s="1"/>
  <c r="DH85" i="3"/>
  <c r="DI85" i="3"/>
  <c r="DH27" i="3"/>
  <c r="DI27" i="3"/>
  <c r="DF27" i="3"/>
  <c r="DJ27" i="3" s="1"/>
  <c r="DG27" i="3"/>
  <c r="DF65" i="3"/>
  <c r="DJ65" i="3" s="1"/>
  <c r="DG65" i="3"/>
  <c r="DH65" i="3"/>
  <c r="DI65" i="3"/>
  <c r="CZ39" i="1"/>
  <c r="Y39" i="1" s="1"/>
  <c r="CY39" i="1"/>
  <c r="X39" i="1" s="1"/>
  <c r="Q35" i="1"/>
  <c r="DH78" i="3"/>
  <c r="DF78" i="3"/>
  <c r="DJ78" i="3" s="1"/>
  <c r="DG78" i="3"/>
  <c r="DI78" i="3"/>
  <c r="GM38" i="1"/>
  <c r="GN38" i="1" s="1"/>
  <c r="DH73" i="3"/>
  <c r="DI73" i="3"/>
  <c r="DF73" i="3"/>
  <c r="DJ73" i="3" s="1"/>
  <c r="DG73" i="3"/>
  <c r="S36" i="1"/>
  <c r="GM64" i="1"/>
  <c r="GO64" i="1" s="1"/>
  <c r="CZ40" i="1"/>
  <c r="Y40" i="1" s="1"/>
  <c r="AI22" i="1"/>
  <c r="V80" i="1"/>
  <c r="DF4" i="3"/>
  <c r="DJ4" i="3" s="1"/>
  <c r="DG4" i="3"/>
  <c r="DH4" i="3"/>
  <c r="DI4" i="3"/>
  <c r="DH56" i="3"/>
  <c r="DI56" i="3"/>
  <c r="DF56" i="3"/>
  <c r="DJ56" i="3" s="1"/>
  <c r="DG56" i="3"/>
  <c r="DF21" i="3"/>
  <c r="DJ21" i="3" s="1"/>
  <c r="DI21" i="3"/>
  <c r="S35" i="1" s="1"/>
  <c r="DG21" i="3"/>
  <c r="DH21" i="3"/>
  <c r="DF29" i="3"/>
  <c r="DG29" i="3"/>
  <c r="DH29" i="3"/>
  <c r="DI29" i="3"/>
  <c r="DJ29" i="3" s="1"/>
  <c r="DG6" i="3"/>
  <c r="Q27" i="1" s="1"/>
  <c r="AD80" i="1" s="1"/>
  <c r="DH6" i="3"/>
  <c r="R27" i="1" s="1"/>
  <c r="AE80" i="1" s="1"/>
  <c r="DI6" i="3"/>
  <c r="DF6" i="3"/>
  <c r="P27" i="1" s="1"/>
  <c r="DG23" i="3"/>
  <c r="DH23" i="3"/>
  <c r="DI23" i="3"/>
  <c r="DF23" i="3"/>
  <c r="DJ23" i="3" s="1"/>
  <c r="DF33" i="3"/>
  <c r="DJ33" i="3" s="1"/>
  <c r="DG33" i="3"/>
  <c r="DH33" i="3"/>
  <c r="DI33" i="3"/>
  <c r="DH1" i="3"/>
  <c r="R24" i="1" s="1"/>
  <c r="DI1" i="3"/>
  <c r="DF1" i="3"/>
  <c r="P24" i="1" s="1"/>
  <c r="DG1" i="3"/>
  <c r="Q24" i="1" s="1"/>
  <c r="FR25" i="1"/>
  <c r="CP25" i="1"/>
  <c r="O25" i="1" s="1"/>
  <c r="GM25" i="1" s="1"/>
  <c r="CP40" i="1"/>
  <c r="O40" i="1" s="1"/>
  <c r="DF67" i="3"/>
  <c r="DJ67" i="3" s="1"/>
  <c r="DI67" i="3"/>
  <c r="DH67" i="3"/>
  <c r="DG67" i="3"/>
  <c r="W36" i="1"/>
  <c r="S41" i="1"/>
  <c r="DH76" i="3"/>
  <c r="R69" i="1" s="1"/>
  <c r="DI76" i="3"/>
  <c r="DF76" i="3"/>
  <c r="P69" i="1" s="1"/>
  <c r="DG76" i="3"/>
  <c r="Q69" i="1" s="1"/>
  <c r="AU18" i="1" l="1"/>
  <c r="F131" i="1"/>
  <c r="CY35" i="1"/>
  <c r="X35" i="1" s="1"/>
  <c r="CZ35" i="1"/>
  <c r="Y35" i="1" s="1"/>
  <c r="AC80" i="1"/>
  <c r="CY36" i="1"/>
  <c r="X36" i="1" s="1"/>
  <c r="GM36" i="1" s="1"/>
  <c r="GN36" i="1" s="1"/>
  <c r="CZ36" i="1"/>
  <c r="Y36" i="1" s="1"/>
  <c r="S33" i="1"/>
  <c r="DJ11" i="3"/>
  <c r="DJ37" i="3"/>
  <c r="DJ40" i="3"/>
  <c r="S50" i="1"/>
  <c r="Q42" i="1"/>
  <c r="Q61" i="1"/>
  <c r="DJ55" i="3"/>
  <c r="DJ30" i="3"/>
  <c r="DJ48" i="3"/>
  <c r="S58" i="1"/>
  <c r="W18" i="1"/>
  <c r="F136" i="1"/>
  <c r="AE22" i="1"/>
  <c r="R80" i="1"/>
  <c r="R33" i="1"/>
  <c r="DJ51" i="3"/>
  <c r="S61" i="1"/>
  <c r="DJ3" i="3"/>
  <c r="AD22" i="1"/>
  <c r="Q80" i="1"/>
  <c r="R61" i="1"/>
  <c r="S27" i="1"/>
  <c r="DJ6" i="3"/>
  <c r="P35" i="1"/>
  <c r="CP35" i="1" s="1"/>
  <c r="O35" i="1" s="1"/>
  <c r="GM35" i="1" s="1"/>
  <c r="GN35" i="1" s="1"/>
  <c r="P61" i="1"/>
  <c r="AQ18" i="1"/>
  <c r="F122" i="1"/>
  <c r="AX22" i="1"/>
  <c r="AX112" i="1"/>
  <c r="F87" i="1"/>
  <c r="GM39" i="1"/>
  <c r="GN39" i="1" s="1"/>
  <c r="DJ76" i="3"/>
  <c r="S69" i="1"/>
  <c r="DJ82" i="3"/>
  <c r="S75" i="1"/>
  <c r="DJ1" i="3"/>
  <c r="S24" i="1"/>
  <c r="CP24" i="1" s="1"/>
  <c r="O24" i="1" s="1"/>
  <c r="BD18" i="1"/>
  <c r="F137" i="1"/>
  <c r="P47" i="1"/>
  <c r="T18" i="1"/>
  <c r="F133" i="1"/>
  <c r="CY41" i="1"/>
  <c r="X41" i="1" s="1"/>
  <c r="GM41" i="1" s="1"/>
  <c r="GN41" i="1" s="1"/>
  <c r="CZ41" i="1"/>
  <c r="Y41" i="1" s="1"/>
  <c r="AP22" i="1"/>
  <c r="F89" i="1"/>
  <c r="G16" i="2" s="1"/>
  <c r="AP112" i="1"/>
  <c r="V22" i="1"/>
  <c r="F103" i="1"/>
  <c r="V112" i="1"/>
  <c r="AS18" i="1"/>
  <c r="F129" i="1"/>
  <c r="BB18" i="1"/>
  <c r="F125" i="1"/>
  <c r="CI22" i="1"/>
  <c r="AZ80" i="1"/>
  <c r="Q47" i="1"/>
  <c r="DJ45" i="3"/>
  <c r="S55" i="1"/>
  <c r="CP55" i="1" s="1"/>
  <c r="O55" i="1" s="1"/>
  <c r="DJ72" i="3"/>
  <c r="S65" i="1"/>
  <c r="CP65" i="1" s="1"/>
  <c r="O65" i="1" s="1"/>
  <c r="GM40" i="1"/>
  <c r="GN40" i="1" s="1"/>
  <c r="DJ8" i="3"/>
  <c r="DJ35" i="3"/>
  <c r="S47" i="1"/>
  <c r="DJ84" i="3"/>
  <c r="S77" i="1"/>
  <c r="CP77" i="1" s="1"/>
  <c r="O77" i="1" s="1"/>
  <c r="DJ53" i="3"/>
  <c r="U22" i="1"/>
  <c r="F102" i="1"/>
  <c r="U112" i="1"/>
  <c r="DJ28" i="3"/>
  <c r="S42" i="1"/>
  <c r="R42" i="1"/>
  <c r="DJ14" i="3"/>
  <c r="DJ42" i="3"/>
  <c r="S52" i="1"/>
  <c r="P42" i="1"/>
  <c r="CP61" i="1" l="1"/>
  <c r="O61" i="1" s="1"/>
  <c r="CP42" i="1"/>
  <c r="O42" i="1" s="1"/>
  <c r="CZ47" i="1"/>
  <c r="Y47" i="1" s="1"/>
  <c r="CY47" i="1"/>
  <c r="X47" i="1" s="1"/>
  <c r="CY50" i="1"/>
  <c r="X50" i="1" s="1"/>
  <c r="CZ50" i="1"/>
  <c r="Y50" i="1" s="1"/>
  <c r="CY75" i="1"/>
  <c r="X75" i="1" s="1"/>
  <c r="CZ75" i="1"/>
  <c r="Y75" i="1" s="1"/>
  <c r="R22" i="1"/>
  <c r="F94" i="1"/>
  <c r="R112" i="1"/>
  <c r="CY27" i="1"/>
  <c r="X27" i="1" s="1"/>
  <c r="CZ27" i="1"/>
  <c r="Y27" i="1" s="1"/>
  <c r="AF80" i="1"/>
  <c r="AZ22" i="1"/>
  <c r="AZ112" i="1"/>
  <c r="F91" i="1"/>
  <c r="CY69" i="1"/>
  <c r="X69" i="1" s="1"/>
  <c r="CZ69" i="1"/>
  <c r="Y69" i="1" s="1"/>
  <c r="CP50" i="1"/>
  <c r="O50" i="1" s="1"/>
  <c r="GM50" i="1" s="1"/>
  <c r="GO50" i="1" s="1"/>
  <c r="CY33" i="1"/>
  <c r="X33" i="1" s="1"/>
  <c r="CZ33" i="1"/>
  <c r="Y33" i="1" s="1"/>
  <c r="CY52" i="1"/>
  <c r="X52" i="1" s="1"/>
  <c r="CZ52" i="1"/>
  <c r="Y52" i="1" s="1"/>
  <c r="CY42" i="1"/>
  <c r="X42" i="1" s="1"/>
  <c r="CZ42" i="1"/>
  <c r="Y42" i="1" s="1"/>
  <c r="CY58" i="1"/>
  <c r="X58" i="1" s="1"/>
  <c r="CZ58" i="1"/>
  <c r="Y58" i="1" s="1"/>
  <c r="CY65" i="1"/>
  <c r="X65" i="1" s="1"/>
  <c r="CZ65" i="1"/>
  <c r="Y65" i="1" s="1"/>
  <c r="CP33" i="1"/>
  <c r="O33" i="1" s="1"/>
  <c r="U18" i="1"/>
  <c r="F134" i="1"/>
  <c r="V18" i="1"/>
  <c r="F135" i="1"/>
  <c r="Q22" i="1"/>
  <c r="Q112" i="1"/>
  <c r="F92" i="1"/>
  <c r="CP52" i="1"/>
  <c r="O52" i="1" s="1"/>
  <c r="AC22" i="1"/>
  <c r="P80" i="1"/>
  <c r="CE80" i="1"/>
  <c r="CF80" i="1"/>
  <c r="CH80" i="1"/>
  <c r="CP47" i="1"/>
  <c r="O47" i="1" s="1"/>
  <c r="GM47" i="1" s="1"/>
  <c r="GO47" i="1" s="1"/>
  <c r="AX18" i="1"/>
  <c r="F119" i="1"/>
  <c r="CP75" i="1"/>
  <c r="O75" i="1" s="1"/>
  <c r="GM75" i="1" s="1"/>
  <c r="GO75" i="1" s="1"/>
  <c r="CP27" i="1"/>
  <c r="O27" i="1" s="1"/>
  <c r="CY55" i="1"/>
  <c r="X55" i="1" s="1"/>
  <c r="GM55" i="1" s="1"/>
  <c r="GO55" i="1" s="1"/>
  <c r="CZ55" i="1"/>
  <c r="Y55" i="1" s="1"/>
  <c r="CP58" i="1"/>
  <c r="O58" i="1" s="1"/>
  <c r="GM58" i="1" s="1"/>
  <c r="GO58" i="1" s="1"/>
  <c r="CY77" i="1"/>
  <c r="X77" i="1" s="1"/>
  <c r="CZ77" i="1"/>
  <c r="Y77" i="1" s="1"/>
  <c r="CY24" i="1"/>
  <c r="X24" i="1" s="1"/>
  <c r="CZ24" i="1"/>
  <c r="Y24" i="1" s="1"/>
  <c r="CY61" i="1"/>
  <c r="X61" i="1" s="1"/>
  <c r="CZ61" i="1"/>
  <c r="Y61" i="1" s="1"/>
  <c r="CP69" i="1"/>
  <c r="O69" i="1" s="1"/>
  <c r="GM69" i="1" s="1"/>
  <c r="GO69" i="1" s="1"/>
  <c r="AP18" i="1"/>
  <c r="F121" i="1"/>
  <c r="AK80" i="1" l="1"/>
  <c r="AK22" i="1" s="1"/>
  <c r="AZ65" i="7"/>
  <c r="GM33" i="1"/>
  <c r="GO33" i="1" s="1"/>
  <c r="GM65" i="1"/>
  <c r="GO65" i="1" s="1"/>
  <c r="GM42" i="1"/>
  <c r="GO42" i="1" s="1"/>
  <c r="AL80" i="1"/>
  <c r="AL22" i="1" s="1"/>
  <c r="BA65" i="7"/>
  <c r="GM77" i="1"/>
  <c r="GO77" i="1" s="1"/>
  <c r="GM61" i="1"/>
  <c r="GO61" i="1" s="1"/>
  <c r="GM24" i="1"/>
  <c r="GO24" i="1" s="1"/>
  <c r="R18" i="1"/>
  <c r="F126" i="1"/>
  <c r="CH22" i="1"/>
  <c r="AY80" i="1"/>
  <c r="CF22" i="1"/>
  <c r="AW80" i="1"/>
  <c r="Q18" i="1"/>
  <c r="F124" i="1"/>
  <c r="CE22" i="1"/>
  <c r="AV80" i="1"/>
  <c r="P22" i="1"/>
  <c r="P112" i="1"/>
  <c r="F83" i="1"/>
  <c r="GM52" i="1"/>
  <c r="GO52" i="1" s="1"/>
  <c r="AZ18" i="1"/>
  <c r="F123" i="1"/>
  <c r="GM27" i="1"/>
  <c r="AB80" i="1"/>
  <c r="AF22" i="1"/>
  <c r="S80" i="1"/>
  <c r="X80" i="1" l="1"/>
  <c r="Y80" i="1"/>
  <c r="AB22" i="1"/>
  <c r="O80" i="1"/>
  <c r="AW22" i="1"/>
  <c r="AW112" i="1"/>
  <c r="F86" i="1"/>
  <c r="Y22" i="1"/>
  <c r="Y112" i="1"/>
  <c r="F107" i="1"/>
  <c r="GO27" i="1"/>
  <c r="CC80" i="1" s="1"/>
  <c r="CA80" i="1"/>
  <c r="AY22" i="1"/>
  <c r="AY112" i="1"/>
  <c r="F88" i="1"/>
  <c r="P18" i="1"/>
  <c r="F115" i="1"/>
  <c r="X22" i="1"/>
  <c r="F106" i="1"/>
  <c r="X112" i="1"/>
  <c r="S22" i="1"/>
  <c r="F95" i="1"/>
  <c r="J16" i="2" s="1"/>
  <c r="S112" i="1"/>
  <c r="AV22" i="1"/>
  <c r="F85" i="1"/>
  <c r="AV112" i="1"/>
  <c r="CA22" i="1" l="1"/>
  <c r="AR80" i="1"/>
  <c r="CC22" i="1"/>
  <c r="AT80" i="1"/>
  <c r="Y18" i="1"/>
  <c r="F139" i="1"/>
  <c r="AY18" i="1"/>
  <c r="F120" i="1"/>
  <c r="X18" i="1"/>
  <c r="F138" i="1"/>
  <c r="AW18" i="1"/>
  <c r="F118" i="1"/>
  <c r="AV18" i="1"/>
  <c r="F117" i="1"/>
  <c r="O22" i="1"/>
  <c r="F82" i="1"/>
  <c r="O112" i="1"/>
  <c r="S18" i="1"/>
  <c r="F127" i="1"/>
  <c r="O18" i="1" l="1"/>
  <c r="F114" i="1"/>
  <c r="AT22" i="1"/>
  <c r="F98" i="1"/>
  <c r="F16" i="2" s="1"/>
  <c r="I16" i="2" s="1"/>
  <c r="N16" i="2" s="1"/>
  <c r="AT112" i="1"/>
  <c r="AR22" i="1"/>
  <c r="AR112" i="1"/>
  <c r="F108" i="1"/>
  <c r="F109" i="1" l="1"/>
  <c r="F110" i="1" s="1"/>
  <c r="AT18" i="1"/>
  <c r="F130" i="1"/>
  <c r="AR18" i="1"/>
  <c r="F140" i="1"/>
  <c r="F141" i="1" l="1"/>
  <c r="F142" i="1" s="1"/>
</calcChain>
</file>

<file path=xl/sharedStrings.xml><?xml version="1.0" encoding="utf-8"?>
<sst xmlns="http://schemas.openxmlformats.org/spreadsheetml/2006/main" count="4642" uniqueCount="469">
  <si>
    <t>Smeta.RU Flash  (495) 974-1589</t>
  </si>
  <si>
    <t>_PS_</t>
  </si>
  <si>
    <t>Smeta.RU Flash</t>
  </si>
  <si>
    <t/>
  </si>
  <si>
    <t>ФГБУ "НМИЦ  ТПМ" Минздрава России</t>
  </si>
  <si>
    <t>Новый объект</t>
  </si>
  <si>
    <t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</si>
  <si>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</si>
  <si>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</si>
  <si>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</si>
  <si>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</si>
  <si>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</si>
  <si>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</si>
  <si>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</si>
  <si>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</si>
  <si>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</si>
  <si>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мр01-01-002-01</t>
  </si>
  <si>
    <t>Замена электродвигателя, количество лифтов в подъезде: 1</t>
  </si>
  <si>
    <t>ШТ</t>
  </si>
  <si>
    <t>ГЭСНмр-2022 доп.4, мр01-01-002-01, приказ Минстроя России от 27.12.2022 г. № 1133/пр</t>
  </si>
  <si>
    <t>Монтажные работы</t>
  </si>
  <si>
    <t>Капитальный ремонт и модернизация оборудования лифтов</t>
  </si>
  <si>
    <t>мрФЕР-01</t>
  </si>
  <si>
    <t>Пр/812-104.1-1</t>
  </si>
  <si>
    <t>Пр/774-104.1</t>
  </si>
  <si>
    <t>КП № 30-06 от 30.06.2026 г.</t>
  </si>
  <si>
    <t>Ротор и статор редуктора главного привода</t>
  </si>
  <si>
    <t>оборудование</t>
  </si>
  <si>
    <t>Оборудование</t>
  </si>
  <si>
    <t>оборудование (03)</t>
  </si>
  <si>
    <t>421/пр_2020_п.75_пп.б</t>
  </si>
  <si>
    <t>Сметная стоимость вспомогательных ненормируемых материальных ресурсов, не учтенная в сметной норме, 3%</t>
  </si>
  <si>
    <t>%</t>
  </si>
  <si>
    <t>1</t>
  </si>
  <si>
    <t>мр01-01-002-02</t>
  </si>
  <si>
    <t>Замена электродвигателя, количество лифтов в подъезде: 2  (применительно - ротор, статор редуктора, вентилятор лебедки главного привода лифта)</t>
  </si>
  <si>
    <t>ГЭСНмр-2022 доп.4, мр01-01-002-02, приказ Минстроя России от 27.12.2022 г. № 1133/пр</t>
  </si>
  <si>
    <t>1,1</t>
  </si>
  <si>
    <t>1,2</t>
  </si>
  <si>
    <t>01.7.15.02-0065</t>
  </si>
  <si>
    <t>Болты стальные оцинкованные с шестигранной головкой, диаметр резьбы М16 (М18), длина 25-200 мм</t>
  </si>
  <si>
    <t>т</t>
  </si>
  <si>
    <t>ФСБЦ-2022, 01.7.15.02-0065, приказ Минстроя России от 18.05.2022 г. № 378/пр</t>
  </si>
  <si>
    <t>2</t>
  </si>
  <si>
    <t>КП № 14-07 от14.07.2026 г.</t>
  </si>
  <si>
    <t>3</t>
  </si>
  <si>
    <t>Ветилятор лебедки главного привода лифта</t>
  </si>
  <si>
    <t>4</t>
  </si>
  <si>
    <t>Масло редукторное LO-33 (7 л)</t>
  </si>
  <si>
    <t>мр01-01-002-05</t>
  </si>
  <si>
    <t>Замена лифтовой лебедки, количество лифтов в подъезде: 1</t>
  </si>
  <si>
    <t>ГЭСНмр-2022 доп.4, мр01-01-002-05, приказ Минстроя России от 27.12.2022 г. № 1133/пр</t>
  </si>
  <si>
    <t>20-06-018-04</t>
  </si>
  <si>
    <t>Установка сплит-систем с внутренним блоком настенного типа мощностью: свыше 5 до 8 кВт</t>
  </si>
  <si>
    <t>КОМПЛ</t>
  </si>
  <si>
    <t>ГЭСН-2022 доп.4, 20-06-018-04, приказ Минстроя России от 27.12.2022 г. № 1133/пр</t>
  </si>
  <si>
    <t>Общестроительные работы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</si>
  <si>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</si>
  <si>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Вентиляция и кондиционирование</t>
  </si>
  <si>
    <t>ФЕР-20</t>
  </si>
  <si>
    <t>Пр/812-016.0-1</t>
  </si>
  <si>
    <t>Пр/774-016.0</t>
  </si>
  <si>
    <t>01.7.06.03-0023</t>
  </si>
  <si>
    <t>Ленты полиэтиленовые с липким слоем, прозрачные, ширина 20 мм, толщина 0,08 мм</t>
  </si>
  <si>
    <t>кг</t>
  </si>
  <si>
    <t>ФСБЦ-2022, 01.7.06.03-0023, приказ Минстроя России от 18.05.2022 г. № 378/пр</t>
  </si>
  <si>
    <t>01.7.14.01-0002</t>
  </si>
  <si>
    <t>Герметик пенополиуретановый (пена монтажная) универсальный, объем 1000 мл</t>
  </si>
  <si>
    <t>ФСБЦ-2022, 01.7.14.01-0002, приказ Минстроя России от 18.05.2022 г. № 378/пр</t>
  </si>
  <si>
    <t>12.2.07.04</t>
  </si>
  <si>
    <t>Трубки из вспененного каучука, полиэтилена</t>
  </si>
  <si>
    <t>м</t>
  </si>
  <si>
    <t>19.3.02.08-0032</t>
  </si>
  <si>
    <t>Трубки дренажные (шланг) гофрированные для систем кондиционирования, диаметр 20 мм</t>
  </si>
  <si>
    <t>10 м</t>
  </si>
  <si>
    <t>ФСБЦ-2022, 19.3.02.08-0032, приказ Минстроя России от 18.05.2022 г. № 378/пр</t>
  </si>
  <si>
    <t>21.1.05.04</t>
  </si>
  <si>
    <t>Кабель для систем кондиционирования</t>
  </si>
  <si>
    <t>1000 м</t>
  </si>
  <si>
    <t>1000 М</t>
  </si>
  <si>
    <t>23.2.02.02</t>
  </si>
  <si>
    <t>Трубы медные для систем кондиционирования</t>
  </si>
  <si>
    <t>мр01-01-002-10</t>
  </si>
  <si>
    <t>Замена редуктора лифтовой лебедки, количество лифтов в подъезде: 2</t>
  </si>
  <si>
    <t>ГЭСНмр-2022 доп.4, мр01-01-002-10, приказ Минстроя России от 27.12.2022 г. № 1133/пр</t>
  </si>
  <si>
    <t>мр01-01-011-01</t>
  </si>
  <si>
    <t>Замена башмака</t>
  </si>
  <si>
    <t>ГЭСНмр-2022, мр01-01-011-01, приказ Минстроя России от 18.05.2022 г. № 378/пр</t>
  </si>
  <si>
    <t>мр01-03-013-01</t>
  </si>
  <si>
    <t>Ремонт тормозного устройства лифтовой лебедки</t>
  </si>
  <si>
    <t>ГЭСНмр-2022, мр01-03-013-01, приказ Минстроя России от 18.05.2022 г. № 378/пр</t>
  </si>
  <si>
    <t>КП № 29-05 от 29.05.2026 г.</t>
  </si>
  <si>
    <t>Тормозные колодки</t>
  </si>
  <si>
    <t>КОМПЛЕКТ</t>
  </si>
  <si>
    <t>[22 076,19 / 1,22]</t>
  </si>
  <si>
    <t>0</t>
  </si>
  <si>
    <t>мр01-01-017-01</t>
  </si>
  <si>
    <t>Замена тормозного электромагнита (тормозные колодки)</t>
  </si>
  <si>
    <t>ГЭСНмр-2022, мр01-01-017-01, приказ Минстроя России от 18.05.2022 г. № 378/пр</t>
  </si>
  <si>
    <t>[19 000 / 1,05]</t>
  </si>
  <si>
    <t>мр01-01-002-13</t>
  </si>
  <si>
    <t>Замена тормозного устройства, количество лифтов в подъезде: 1</t>
  </si>
  <si>
    <t>ГЭСНмр-2022 доп.4, мр01-01-002-13, приказ Минстроя России от 27.12.2022 г. № 1133/пр</t>
  </si>
  <si>
    <t>м08-03-530-01</t>
  </si>
  <si>
    <t>Пускатель магнитный общего назначения отдельно стоящий, устанавливаемый на конструкции: на полу, на ток до 40 А</t>
  </si>
  <si>
    <t>ГЭСНм-2022, м08-03-530-01, приказ Минстроя России от 18.05.2022 г. № 378/пр</t>
  </si>
  <si>
    <t>Электротехнические установки: на других объектах</t>
  </si>
  <si>
    <t>мФЕР-08</t>
  </si>
  <si>
    <t>Пр/812-049.3-1</t>
  </si>
  <si>
    <t>Пр/774-049.3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</si>
  <si>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</si>
  <si>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</si>
  <si>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Пускатель электромагнитный ПМ12</t>
  </si>
  <si>
    <t>[6 500 / 1,05]</t>
  </si>
  <si>
    <t>Приставка контактная ПКЛ22</t>
  </si>
  <si>
    <t>[1 000 / 1,05]</t>
  </si>
  <si>
    <t>мр01-01-010-09</t>
  </si>
  <si>
    <t>Замена контактора или магнитного пускателя станции (шкафа) управления, количество лифтов в подъезде: 1</t>
  </si>
  <si>
    <t>ГЭСНмр-2022, мр01-01-010-09, приказ Минстроя России от 18.05.2022 г. № 378/пр</t>
  </si>
  <si>
    <t>мр01-01-010-10</t>
  </si>
  <si>
    <t>Замена контактора или магнитного пускателя станции (шкафа) управления, количество лифтов в подъезде: 2, одиночная работа</t>
  </si>
  <si>
    <t>ГЭСНмр-2022, мр01-01-010-10, приказ Минстроя России от 18.05.2022 г. № 378/пр</t>
  </si>
  <si>
    <t>[7 552,38 / 1,22]</t>
  </si>
  <si>
    <t>[1 161,9 / 1,22]</t>
  </si>
  <si>
    <t>мр01-01-010-11</t>
  </si>
  <si>
    <t>Замена контактора или магнитного пускателя станции (шкафа) управления, количество лифтов в подъезде: 2, парная работа</t>
  </si>
  <si>
    <t>ГЭСНмр-2022, мр01-01-010-11, приказ Минстроя России от 18.05.2022 г. № 378/пр</t>
  </si>
  <si>
    <t>мр01-01-015-01</t>
  </si>
  <si>
    <t>Замена конечного выключателя, путевого, индуктивного или контактного датчиков, работа лифтов: одиночная</t>
  </si>
  <si>
    <t>ГЭСНмр-2022, мр01-01-015-01, приказ Минстроя России от 18.05.2022 г. № 378/пр</t>
  </si>
  <si>
    <t>мр01-01-019-01</t>
  </si>
  <si>
    <t>Замена подшипников электродвигателя подъемного механизма</t>
  </si>
  <si>
    <t>ГЭСНмр-2022, мр01-01-019-01, приказ Минстроя России от 18.05.2022 г. № 378/пр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</si>
  <si>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</si>
  <si>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</si>
  <si>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</si>
  <si>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</si>
  <si>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</si>
  <si>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</si>
  <si>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</si>
  <si>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</si>
  <si>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</si>
  <si>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</si>
  <si>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</si>
  <si>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</si>
  <si>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</si>
  <si>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</si>
  <si>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</si>
  <si>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</si>
  <si>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</si>
  <si>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</si>
  <si>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</si>
  <si>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</si>
  <si>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</si>
  <si>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</si>
  <si>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</si>
  <si>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</si>
  <si>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</si>
  <si>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</si>
  <si>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</si>
  <si>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</si>
  <si>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</si>
  <si>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</si>
  <si>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</si>
  <si>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</si>
  <si>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</si>
  <si>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</si>
  <si>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</si>
  <si>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</si>
  <si>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</si>
  <si>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</si>
  <si>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</si>
  <si>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</si>
  <si>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</si>
  <si>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</si>
  <si>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</si>
  <si>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</si>
  <si>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</si>
  <si>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</si>
  <si>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</si>
  <si>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</si>
  <si>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</si>
  <si>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</si>
  <si>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</si>
  <si>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</si>
  <si>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</si>
  <si>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</si>
  <si>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И1</t>
  </si>
  <si>
    <t>НДС 22%</t>
  </si>
  <si>
    <t>И2</t>
  </si>
  <si>
    <t>Итого с НДС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</si>
  <si>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</si>
  <si>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</si>
  <si>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</si>
  <si>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</si>
  <si>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</si>
  <si>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</si>
  <si>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</si>
  <si>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</si>
  <si>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</si>
  <si>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</si>
  <si>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</si>
  <si>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</si>
  <si>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</si>
  <si>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</si>
  <si>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</si>
  <si>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</si>
  <si>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</si>
  <si>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</si>
  <si>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</si>
  <si>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</si>
  <si>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</si>
  <si>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</si>
  <si>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</si>
  <si>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</si>
  <si>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</si>
  <si>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</si>
  <si>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</si>
  <si>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</si>
  <si>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</si>
  <si>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</si>
  <si>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</si>
  <si>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</si>
  <si>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</si>
  <si>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</si>
  <si>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</si>
  <si>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</si>
  <si>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</si>
  <si>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</si>
  <si>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</si>
  <si>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</si>
  <si>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</si>
  <si>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</si>
  <si>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</si>
  <si>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</si>
  <si>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</si>
  <si>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</si>
  <si>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</si>
  <si>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</si>
  <si>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</si>
  <si>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</si>
  <si>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</si>
  <si>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</si>
  <si>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</si>
  <si>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</si>
  <si>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</si>
  <si>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</si>
  <si>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</si>
  <si>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</si>
  <si>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</si>
  <si>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</si>
  <si>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</si>
  <si>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</si>
  <si>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</si>
  <si>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</si>
  <si>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</si>
  <si>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</si>
  <si>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</si>
  <si>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</si>
  <si>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2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</si>
  <si>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</si>
  <si>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</si>
  <si>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</si>
  <si>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</si>
  <si>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</si>
  <si>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</si>
  <si>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_OBSM_</t>
  </si>
  <si>
    <t>1-100-41</t>
  </si>
  <si>
    <t>Средний разряд работы 4,1</t>
  </si>
  <si>
    <t>чел.-ч.</t>
  </si>
  <si>
    <t>4-100-00</t>
  </si>
  <si>
    <t>Затраты труда машинистов</t>
  </si>
  <si>
    <t>91.05.13-021</t>
  </si>
  <si>
    <t>ФСЭМ-2022 доп.4, 91.05.13-021, приказ Минстроя России от 27.12.2022 г. № 1133/пр</t>
  </si>
  <si>
    <t>Автомобили бортовые, грузоподъемность до 1,5 т, с краном-манипулятором, грузоподъемность 1 т</t>
  </si>
  <si>
    <t>маш.-ч</t>
  </si>
  <si>
    <t>4-100-040</t>
  </si>
  <si>
    <t>1-100-42</t>
  </si>
  <si>
    <t>Средний разряд работы 4,2</t>
  </si>
  <si>
    <t>1-100-32</t>
  </si>
  <si>
    <t>Средний разряд работы 3,2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</si>
  <si>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</si>
  <si>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</si>
  <si>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</si>
  <si>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</si>
  <si>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</si>
  <si>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</si>
  <si>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</si>
  <si>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1-100-50</t>
  </si>
  <si>
    <t>Средний разряд работы 5,0</t>
  </si>
  <si>
    <t>01.7.15.07-0022</t>
  </si>
  <si>
    <t>ФСБЦ-2022, 01.7.15.07-0022, приказ Минстроя России от 18.05.2022 г. № 378/пр</t>
  </si>
  <si>
    <t>Дюбели полиэтиленовые распорные, диаметр 6 мм, длина 40 мм</t>
  </si>
  <si>
    <t>1000 ШТ</t>
  </si>
  <si>
    <t>01.7.15.14-0304</t>
  </si>
  <si>
    <t>ФСБЦ-2022 доп.12, 01.7.15.14-0304, приказ Минстроя России от 07.11.2024 г. № 747/пр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</si>
  <si>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</si>
  <si>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19.3.02.08-0021</t>
  </si>
  <si>
    <t>ФСБЦ-2022, 19.3.02.08-0021, приказ Минстроя России от 18.05.2022 г. № 378/пр</t>
  </si>
  <si>
    <t>Кронштейны стальные для крепления внешнего блока сплит-системы, с креплением, рекомендуемая нагрузка до 80 кг, размеры 500х500х45 мм</t>
  </si>
  <si>
    <t>1-100-35</t>
  </si>
  <si>
    <t>Средний разряд работы 3,5</t>
  </si>
  <si>
    <t>1-100-36</t>
  </si>
  <si>
    <t>Средний разряд работы 3,6</t>
  </si>
  <si>
    <t>1-100-43</t>
  </si>
  <si>
    <t>Средний разряд работы 4,3</t>
  </si>
  <si>
    <t>1-100-39</t>
  </si>
  <si>
    <t>Средний разряд работы 3,9</t>
  </si>
  <si>
    <t>1-100-37</t>
  </si>
  <si>
    <t>Средний разряд работы 3,7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</si>
  <si>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</si>
  <si>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</si>
  <si>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</si>
  <si>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</si>
  <si>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</si>
  <si>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</si>
  <si>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</si>
  <si>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01.3.01.02-0002</t>
  </si>
  <si>
    <t>ФСБЦ-2022 доп.8, 01.3.01.02-0002, приказ Минстроя России от 14.11.2023 г. № 817/пр</t>
  </si>
  <si>
    <t>Вазелин технический</t>
  </si>
  <si>
    <t>01.7.02.09-0002</t>
  </si>
  <si>
    <t>ФСБЦ-2022, 01.7.02.09-0002, приказ Минстроя России от 18.05.2022 г. № 378/пр</t>
  </si>
  <si>
    <t>Шпагат бумажный, диаметр 2,5 мм</t>
  </si>
  <si>
    <t>01.7.06.05-0041</t>
  </si>
  <si>
    <t>ФСБЦ-2022, 01.7.06.05-0041, приказ Минстроя России от 18.05.2022 г. № 378/пр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</si>
  <si>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</si>
  <si>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</si>
  <si>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</si>
  <si>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</si>
  <si>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01.7.15.03-0042</t>
  </si>
  <si>
    <t>ФСБЦ-2022, 01.7.15.03-0042, приказ Минстроя России от 18.05.2022 г. № 378/пр</t>
  </si>
  <si>
    <t>Болты с гайками и шайбами строительные</t>
  </si>
  <si>
    <t>01.7.15.07-0014</t>
  </si>
  <si>
    <t>ФСБЦ-2022, 01.7.15.07-0014, приказ Минстроя России от 18.05.2022 г. № 378/пр</t>
  </si>
  <si>
    <t>Дюбели распорные полипропиленовые</t>
  </si>
  <si>
    <t>100 ШТ</t>
  </si>
  <si>
    <t>01.7.20.04-0005</t>
  </si>
  <si>
    <t>ФСБЦ-2022, 01.7.20.04-0005, приказ Минстроя России от 18.05.2022 г. № 378/пр</t>
  </si>
  <si>
    <t>Нитки швейные армированные</t>
  </si>
  <si>
    <t>07.2.07.04-0007</t>
  </si>
  <si>
    <t>ФСБЦ-2022, 07.2.07.04-0007, приказ Минстроя России от 18.05.2022 г. № 378/пр</t>
  </si>
  <si>
    <t>Конструкции стальные индивидуального изготовления из сортового проката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</si>
  <si>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</si>
  <si>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</si>
  <si>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</si>
  <si>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14.4.03.06-0001</t>
  </si>
  <si>
    <t>ФСБЦ-2022 доп.9, 14.4.03.06-0001, приказ Минстроя России от 16.02.2024 г. № 102/пр</t>
  </si>
  <si>
    <t>Лак электроизоляционный МЛ-92</t>
  </si>
  <si>
    <t>20.1.02.23-0082</t>
  </si>
  <si>
    <t>ФСБЦ-2022, 20.1.02.23-0082, приказ Минстроя России от 18.05.2022 г. № 378/пр</t>
  </si>
  <si>
    <t>Перемычки гибкие, тип ПГС-50</t>
  </si>
  <si>
    <t>10 ШТ</t>
  </si>
  <si>
    <t>25.2.01.01-0001</t>
  </si>
  <si>
    <t>ФСБЦ-2022, 25.2.01.01-0001, приказ Минстроя России от 18.05.2022 г. № 378/пр</t>
  </si>
  <si>
    <t>Бирки-оконцеватели маркировочные А671</t>
  </si>
  <si>
    <t>1-100-33</t>
  </si>
  <si>
    <t>Средний разряд работы 3,3</t>
  </si>
  <si>
    <t>1-100-40</t>
  </si>
  <si>
    <t>Средний разряд работы 4,0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</si>
  <si>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</si>
  <si>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</si>
  <si>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</si>
  <si>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</si>
  <si>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</si>
  <si>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</si>
  <si>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</si>
  <si>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</si>
  <si>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</si>
  <si>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</si>
  <si>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</si>
  <si>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</si>
  <si>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</si>
  <si>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</si>
  <si>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</si>
  <si>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</si>
  <si>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</si>
  <si>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</si>
  <si>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</si>
  <si>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</si>
  <si>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</si>
  <si>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</si>
  <si>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</si>
  <si>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</si>
  <si>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</si>
  <si>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</si>
  <si>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</si>
  <si>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</si>
  <si>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</si>
  <si>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</si>
  <si>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</si>
  <si>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</si>
  <si>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</si>
  <si>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</si>
  <si>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</si>
  <si>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</si>
  <si>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</si>
  <si>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</si>
  <si>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</si>
  <si>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</si>
  <si>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 Flash» версия 12»</t>
  </si>
  <si>
    <t>ФГИС ЦС, конъюнктурный анализ</t>
  </si>
  <si>
    <t>Ресурсно-индексным</t>
  </si>
  <si>
    <t>Составлен(а) в текущем уровне цен на июнь 2026 года</t>
  </si>
  <si>
    <t>ГЭСНмр 01-01-002-02</t>
  </si>
  <si>
    <t>ОТ (ЗТ)</t>
  </si>
  <si>
    <t>ЭМ</t>
  </si>
  <si>
    <t>ОТм(ЗТм) Средний разряд машинистов 4</t>
  </si>
  <si>
    <t>ОТм(ЗТм)</t>
  </si>
  <si>
    <t>Итого прямые затраты</t>
  </si>
  <si>
    <t>1.1</t>
  </si>
  <si>
    <t>1.2</t>
  </si>
  <si>
    <t>ФОТ</t>
  </si>
  <si>
    <t>НР Капитальный ремонт и модернизация оборудования лифтов</t>
  </si>
  <si>
    <t>СП Капитальный ремонт и модернизация оборудования лифтов</t>
  </si>
  <si>
    <t>Всего по позиции</t>
  </si>
  <si>
    <t>=</t>
  </si>
  <si>
    <t>Оборудование :_x000D_
Ротор и статор редуктора главного привода</t>
  </si>
  <si>
    <t>Оборудование :_x000D_
Ветилятор лебедки главного привода лифта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</si>
  <si>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</si>
  <si>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</si>
  <si>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</si>
  <si>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</si>
  <si>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</si>
  <si>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</si>
  <si>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</si>
  <si>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</si>
  <si>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</si>
  <si>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</si>
  <si>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</si>
  <si>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</si>
  <si>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</si>
  <si>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</si>
  <si>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</si>
  <si>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</si>
  <si>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 xml:space="preserve">  оплата труда машинистов (ОТм)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</si>
  <si>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</si>
  <si>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</si>
  <si>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</si>
  <si>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</si>
  <si>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</si>
  <si>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</si>
  <si>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</si>
  <si>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</si>
  <si>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</si>
  <si>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</si>
  <si>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</si>
  <si>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</si>
  <si>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</si>
  <si>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</si>
  <si>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</si>
  <si>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</si>
  <si>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</si>
  <si>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</si>
  <si>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</si>
  <si>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</si>
  <si>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</si>
  <si>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[должность,подпись(инициалы,фамилия)]</t>
  </si>
  <si>
    <t xml:space="preserve">Проверил   </t>
  </si>
  <si>
    <t>"УТВЕРЖДАЮ"</t>
  </si>
  <si>
    <t>___________________________</t>
  </si>
  <si>
    <t>" ___ " ___________ 20 ___ г.</t>
  </si>
  <si>
    <t>№ в ЛСР</t>
  </si>
  <si>
    <t>Ссылка на чертежи, спецификации</t>
  </si>
  <si>
    <t>Формула расчета, расчет объемов работ и расхода материалов</t>
  </si>
  <si>
    <t>Примечание</t>
  </si>
  <si>
    <t xml:space="preserve">ЛОКАЛЬНАЯ СМЕТА № Новая локальная смета </t>
  </si>
  <si>
    <t xml:space="preserve"> </t>
  </si>
  <si>
    <t xml:space="preserve">Ведомость объемов работ  </t>
  </si>
  <si>
    <t>Капитальный ремонт лифта № 59327 (ротор, статор редуктора, вентилятор лебедки главного привода лифта) по адресу: г. Москва, Петроверигский пер., д.10, стр.3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</si>
</sst>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;[Red]\-\ #,##0.00"/>
    <numFmt numFmtId="166" formatCode="#,##0.00#####;[Red]\-\ #,##0.00#####"/>
  </numFmts>
  <fonts count="30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color rgb="FF821E82"/>
      <name val="Arial"/>
      <family val="2"/>
      <charset val="204"/>
    </font>
    <font>
      <sz val="11"/>
      <color rgb="FF821E82"/>
      <name val="Arial"/>
      <family val="2"/>
      <charset val="204"/>
    </font>
    <font>
      <i/>
      <sz val="11"/>
      <color rgb="FF821E82"/>
      <name val="Arial"/>
      <family val="2"/>
      <charset val="204"/>
    </font>
    <font>
      <b/>
      <sz val="11"/>
      <color rgb="FF821E82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0" xfId="0" applyNumberFormat="1" applyFont="1" applyAlignment="1"/>
    <xf numFmtId="0" fontId="11" fillId="0" borderId="2" xfId="0" applyNumberFormat="1" applyFont="1" applyBorder="1" applyAlignment="1"/>
    <xf numFmtId="0" fontId="17" fillId="0" borderId="0" xfId="0" applyNumberFormat="1" applyFont="1" applyAlignment="1"/>
    <xf numFmtId="0" fontId="17" fillId="0" borderId="0" xfId="0" applyNumberFormat="1" applyFont="1" applyAlignment="1">
      <alignment wrapText="1"/>
    </xf>
    <xf numFmtId="0" fontId="18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7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7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0" xfId="0" applyFont="1"/>
    <xf numFmtId="0" fontId="20" fillId="0" borderId="0" xfId="0" quotePrefix="1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 wrapText="1"/>
    </xf>
    <xf numFmtId="165" fontId="20" fillId="0" borderId="0" xfId="0" applyNumberFormat="1" applyFont="1" applyAlignment="1">
      <alignment horizontal="right" vertical="top"/>
    </xf>
    <xf numFmtId="166" fontId="20" fillId="0" borderId="0" xfId="0" applyNumberFormat="1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vertical="top"/>
    </xf>
    <xf numFmtId="165" fontId="20" fillId="0" borderId="1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right" vertical="top" wrapText="1"/>
    </xf>
    <xf numFmtId="165" fontId="0" fillId="0" borderId="0" xfId="0" applyNumberFormat="1"/>
    <xf numFmtId="165" fontId="20" fillId="0" borderId="0" xfId="0" applyNumberFormat="1" applyFont="1" applyAlignment="1">
      <alignment horizontal="right"/>
    </xf>
    <xf numFmtId="0" fontId="22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23" fillId="0" borderId="0" xfId="0" applyFont="1"/>
    <xf numFmtId="0" fontId="24" fillId="0" borderId="1" xfId="0" quotePrefix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right" vertical="top" wrapText="1"/>
    </xf>
    <xf numFmtId="0" fontId="24" fillId="0" borderId="1" xfId="0" applyFont="1" applyBorder="1" applyAlignment="1">
      <alignment horizontal="right" vertical="top"/>
    </xf>
    <xf numFmtId="165" fontId="24" fillId="0" borderId="1" xfId="0" applyNumberFormat="1" applyFont="1" applyBorder="1" applyAlignment="1">
      <alignment horizontal="right" vertical="top"/>
    </xf>
    <xf numFmtId="0" fontId="24" fillId="0" borderId="1" xfId="0" applyFont="1" applyBorder="1" applyAlignment="1">
      <alignment horizontal="right" vertical="top" wrapText="1"/>
    </xf>
    <xf numFmtId="0" fontId="20" fillId="0" borderId="1" xfId="0" quotePrefix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/>
    </xf>
    <xf numFmtId="0" fontId="22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2" fillId="0" borderId="2" xfId="0" applyNumberFormat="1" applyFont="1" applyBorder="1" applyAlignment="1">
      <alignment horizontal="right" vertical="top"/>
    </xf>
    <xf numFmtId="0" fontId="22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left"/>
    </xf>
    <xf numFmtId="0" fontId="17" fillId="0" borderId="1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wrapText="1"/>
    </xf>
    <xf numFmtId="0" fontId="27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65" fontId="26" fillId="0" borderId="0" xfId="0" applyNumberFormat="1" applyFont="1" applyAlignment="1">
      <alignment horizontal="left" vertical="top"/>
    </xf>
    <xf numFmtId="165" fontId="26" fillId="0" borderId="2" xfId="0" applyNumberFormat="1" applyFont="1" applyBorder="1" applyAlignment="1">
      <alignment horizontal="right" vertical="top"/>
    </xf>
    <xf numFmtId="165" fontId="22" fillId="0" borderId="0" xfId="0" applyNumberFormat="1" applyFont="1" applyAlignment="1">
      <alignment horizontal="left" vertical="top"/>
    </xf>
    <xf numFmtId="165" fontId="22" fillId="0" borderId="2" xfId="0" applyNumberFormat="1" applyFont="1" applyBorder="1" applyAlignment="1">
      <alignment horizontal="right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top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4" fillId="0" borderId="1" xfId="0" applyNumberFormat="1" applyFont="1" applyBorder="1" applyAlignment="1">
      <alignment horizontal="center" wrapText="1"/>
    </xf>
    <xf numFmtId="0" fontId="14" fillId="0" borderId="0" xfId="0" applyNumberFormat="1" applyFont="1" applyAlignment="1">
      <alignment horizontal="center" wrapText="1"/>
    </xf>
    <xf numFmtId="0" fontId="10" fillId="0" borderId="1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9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B5F2-7FBF-4558-8C9E-CBAA2F194A39}">
  <sheetPr>
    <pageSetUpPr fitToPage="1"/>
  </sheetPr>
  <dimension ref="A1:CO184"/>
  <sheetViews>
    <sheetView tabSelected="1" topLeftCell="A56" zoomScaleNormal="100" workbookViewId="0">
      <selection activeCell="A27" sqref="A27:L27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1" width="0" hidden="1" customWidth="1"/>
    <col min="92" max="92" width="198.7109375" hidden="1" customWidth="1"/>
    <col min="93" max="93" width="108.7109375" hidden="1" customWidth="1"/>
    <col min="94" max="101" width="0" hidden="1" customWidth="1"/>
  </cols>
  <sheetData>
    <row r="1" spans="1:93" x14ac:dyDescent="0.2">
      <c r="A1" s="13" t="s">
        <v>0</v>
      </c>
    </row>
    <row r="2" spans="1:93" ht="12.75" customHeight="1" x14ac:dyDescent="0.2">
      <c r="A2" s="126" t="s">
        <v>360</v>
      </c>
      <c r="B2" s="126"/>
      <c r="C2" s="126"/>
      <c r="D2" s="126"/>
      <c r="E2" s="126"/>
      <c r="F2" s="127" t="s">
        <v>399</v>
      </c>
      <c r="G2" s="127"/>
      <c r="H2" s="127"/>
      <c r="I2" s="127"/>
      <c r="J2" s="127"/>
      <c r="K2" s="127"/>
      <c r="L2" s="127"/>
    </row>
    <row r="3" spans="1:93" ht="12.75" customHeight="1" x14ac:dyDescent="0.2">
      <c r="A3" s="15"/>
      <c r="B3" s="15"/>
      <c r="C3" s="15"/>
      <c r="D3" s="15"/>
      <c r="E3" s="15"/>
      <c r="F3" s="16"/>
      <c r="G3" s="16"/>
      <c r="H3" s="16"/>
      <c r="I3" s="16"/>
      <c r="J3" s="16"/>
      <c r="K3" s="16"/>
      <c r="L3" s="16"/>
    </row>
    <row r="4" spans="1:93" ht="25.5" x14ac:dyDescent="0.2">
      <c r="A4" s="126" t="s">
        <v>361</v>
      </c>
      <c r="B4" s="126"/>
      <c r="C4" s="126"/>
      <c r="D4" s="126"/>
      <c r="E4" s="126"/>
      <c r="F4" s="127" t="s">
        <v>13</v>
      </c>
      <c r="G4" s="127"/>
      <c r="H4" s="127"/>
      <c r="I4" s="127"/>
      <c r="J4" s="127"/>
      <c r="K4" s="127"/>
      <c r="L4" s="127"/>
      <c r="CO4" s="41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5"/>
      <c r="B5" s="15"/>
      <c r="C5" s="15"/>
      <c r="D5" s="15"/>
      <c r="E5" s="15"/>
      <c r="F5" s="16"/>
      <c r="G5" s="16"/>
      <c r="H5" s="16"/>
      <c r="I5" s="16"/>
      <c r="J5" s="16"/>
      <c r="K5" s="16"/>
      <c r="L5" s="16"/>
    </row>
    <row r="6" spans="1:93" ht="140.25" x14ac:dyDescent="0.2">
      <c r="A6" s="126" t="s">
        <v>362</v>
      </c>
      <c r="B6" s="126"/>
      <c r="C6" s="126"/>
      <c r="D6" s="126"/>
      <c r="E6" s="126"/>
      <c r="F6" s="127" t="s">
        <v>359</v>
      </c>
      <c r="G6" s="127"/>
      <c r="H6" s="127"/>
      <c r="I6" s="127"/>
      <c r="J6" s="127"/>
      <c r="K6" s="127"/>
      <c r="L6" s="127"/>
      <c r="CO6" s="41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15"/>
      <c r="B7" s="15"/>
      <c r="C7" s="15"/>
      <c r="D7" s="15"/>
      <c r="E7" s="15"/>
      <c r="F7" s="16"/>
      <c r="G7" s="16"/>
      <c r="H7" s="16"/>
      <c r="I7" s="16"/>
      <c r="J7" s="16"/>
      <c r="K7" s="16"/>
      <c r="L7" s="16"/>
    </row>
    <row r="8" spans="1:93" ht="76.5" customHeight="1" x14ac:dyDescent="0.2">
      <c r="A8" s="126" t="s">
        <v>363</v>
      </c>
      <c r="B8" s="126"/>
      <c r="C8" s="126"/>
      <c r="D8" s="126"/>
      <c r="E8" s="126"/>
      <c r="F8" s="127" t="s">
        <v>264</v>
      </c>
      <c r="G8" s="127"/>
      <c r="H8" s="127"/>
      <c r="I8" s="127"/>
      <c r="J8" s="127"/>
      <c r="K8" s="127"/>
      <c r="L8" s="127"/>
    </row>
    <row r="9" spans="1:93" ht="12.75" customHeight="1" x14ac:dyDescent="0.2">
      <c r="A9" s="15"/>
      <c r="B9" s="15"/>
      <c r="C9" s="15"/>
      <c r="D9" s="15"/>
      <c r="E9" s="15"/>
      <c r="F9" s="16"/>
      <c r="G9" s="16"/>
      <c r="H9" s="16"/>
      <c r="I9" s="16"/>
      <c r="J9" s="16"/>
      <c r="K9" s="16"/>
      <c r="L9" s="16"/>
    </row>
    <row r="10" spans="1:93" ht="38.25" customHeight="1" x14ac:dyDescent="0.2">
      <c r="A10" s="126" t="s">
        <v>364</v>
      </c>
      <c r="B10" s="126"/>
      <c r="C10" s="126"/>
      <c r="D10" s="126"/>
      <c r="E10" s="126"/>
      <c r="F10" s="127" t="s">
        <v>265</v>
      </c>
      <c r="G10" s="127"/>
      <c r="H10" s="127"/>
      <c r="I10" s="127"/>
      <c r="J10" s="127"/>
      <c r="K10" s="127"/>
      <c r="L10" s="127"/>
    </row>
    <row r="11" spans="1:93" ht="12.75" customHeight="1" x14ac:dyDescent="0.2">
      <c r="A11" s="17"/>
      <c r="B11" s="17"/>
      <c r="C11" s="17"/>
      <c r="D11" s="17"/>
      <c r="E11" s="17"/>
      <c r="F11" s="18"/>
      <c r="G11" s="18"/>
      <c r="H11" s="18"/>
      <c r="I11" s="18"/>
      <c r="J11" s="18"/>
      <c r="K11" s="18"/>
      <c r="L11" s="18"/>
    </row>
    <row r="12" spans="1:93" ht="12.75" customHeight="1" x14ac:dyDescent="0.2">
      <c r="A12" s="126" t="s">
        <v>365</v>
      </c>
      <c r="B12" s="126"/>
      <c r="C12" s="126"/>
      <c r="D12" s="126"/>
      <c r="E12" s="126"/>
      <c r="F12" s="127" t="s">
        <v>400</v>
      </c>
      <c r="G12" s="127"/>
      <c r="H12" s="127"/>
      <c r="I12" s="127"/>
      <c r="J12" s="127"/>
      <c r="K12" s="127"/>
      <c r="L12" s="127"/>
    </row>
    <row r="13" spans="1:93" ht="12.75" customHeight="1" x14ac:dyDescent="0.2">
      <c r="A13" s="17"/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18"/>
    </row>
    <row r="14" spans="1:93" ht="12.75" customHeight="1" x14ac:dyDescent="0.2">
      <c r="A14" s="126" t="s">
        <v>366</v>
      </c>
      <c r="B14" s="126"/>
      <c r="C14" s="126"/>
      <c r="D14" s="126"/>
      <c r="E14" s="126"/>
      <c r="F14" s="127" t="s">
        <v>3</v>
      </c>
      <c r="G14" s="127"/>
      <c r="H14" s="127"/>
      <c r="I14" s="127"/>
      <c r="J14" s="127"/>
      <c r="K14" s="127"/>
      <c r="L14" s="127"/>
    </row>
    <row r="15" spans="1:93" ht="12.75" customHeight="1" x14ac:dyDescent="0.2">
      <c r="A15" s="17"/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6"/>
    </row>
    <row r="16" spans="1:93" ht="12.75" customHeight="1" x14ac:dyDescent="0.2">
      <c r="A16" s="126" t="s">
        <v>367</v>
      </c>
      <c r="B16" s="126"/>
      <c r="C16" s="126"/>
      <c r="D16" s="126"/>
      <c r="E16" s="126"/>
      <c r="F16" s="127" t="s">
        <v>3</v>
      </c>
      <c r="G16" s="127"/>
      <c r="H16" s="127"/>
      <c r="I16" s="127"/>
      <c r="J16" s="127"/>
      <c r="K16" s="127"/>
      <c r="L16" s="127"/>
    </row>
    <row r="17" spans="1:92" ht="12.75" customHeight="1" x14ac:dyDescent="0.2">
      <c r="A17" s="19"/>
      <c r="B17" s="19"/>
      <c r="C17" s="19"/>
      <c r="D17" s="19"/>
      <c r="E17" s="19"/>
      <c r="F17" s="20"/>
      <c r="G17" s="20"/>
      <c r="H17" s="20"/>
      <c r="I17" s="20"/>
      <c r="J17" s="20"/>
      <c r="K17" s="20"/>
      <c r="L17" s="20"/>
    </row>
    <row r="18" spans="1:92" ht="12.7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92" ht="15.75" customHeight="1" x14ac:dyDescent="0.25">
      <c r="A19" s="123" t="s">
        <v>4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</row>
    <row r="20" spans="1:92" ht="14.25" customHeight="1" x14ac:dyDescent="0.2">
      <c r="A20" s="120" t="s">
        <v>368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</row>
    <row r="21" spans="1:92" ht="14.25" customHeight="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92" ht="31.5" x14ac:dyDescent="0.25">
      <c r="A22" s="123" t="s">
        <v>468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CN22" s="42" t="str">
        <f>IF(Source!G12&lt;&gt;"Новый объект", Source!G12, "")</f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</row>
    <row r="23" spans="1:92" ht="14.25" customHeight="1" x14ac:dyDescent="0.2">
      <c r="A23" s="120" t="s">
        <v>369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</row>
    <row r="24" spans="1:92" ht="14.25" customHeight="1" x14ac:dyDescent="0.2">
      <c r="A24" s="21"/>
      <c r="B24" s="21"/>
      <c r="C24" s="21"/>
      <c r="D24" s="21"/>
      <c r="E24" s="21"/>
      <c r="F24" s="22"/>
      <c r="G24" s="22"/>
      <c r="H24" s="22"/>
      <c r="I24" s="22"/>
      <c r="J24" s="22"/>
      <c r="K24" s="22"/>
      <c r="L24" s="22"/>
    </row>
    <row r="25" spans="1:92" ht="15.75" customHeight="1" x14ac:dyDescent="0.25">
      <c r="A25" s="124" t="s">
        <v>465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</row>
    <row r="26" spans="1:92" ht="15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3"/>
    </row>
    <row r="27" spans="1:92" ht="36" customHeight="1" x14ac:dyDescent="0.25">
      <c r="A27" s="123" t="s">
        <v>468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CN27" s="43" t="str">
        <f>IF(Source!G20&lt;&gt;"Новая локальная смета", Source!G20, "")</f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</row>
    <row r="28" spans="1:92" ht="14.25" customHeight="1" x14ac:dyDescent="0.2">
      <c r="A28" s="120" t="s">
        <v>370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</row>
    <row r="29" spans="1:92" ht="14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92" ht="14.2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92" ht="12.75" customHeight="1" x14ac:dyDescent="0.2">
      <c r="A31" s="14" t="s">
        <v>371</v>
      </c>
      <c r="B31" s="14"/>
      <c r="C31" s="26" t="s">
        <v>401</v>
      </c>
      <c r="D31" s="14" t="s">
        <v>372</v>
      </c>
      <c r="E31" s="14"/>
      <c r="F31" s="14"/>
      <c r="G31" s="14"/>
      <c r="H31" s="14"/>
      <c r="I31" s="14"/>
      <c r="J31" s="14"/>
      <c r="K31" s="14"/>
      <c r="L31" s="14"/>
    </row>
    <row r="32" spans="1:92" ht="12.75" customHeight="1" x14ac:dyDescent="0.2">
      <c r="A32" s="14"/>
      <c r="B32" s="14"/>
      <c r="C32" s="27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12.75" customHeight="1" x14ac:dyDescent="0.2">
      <c r="A33" s="14" t="s">
        <v>373</v>
      </c>
      <c r="B33" s="14"/>
      <c r="C33" s="125"/>
      <c r="D33" s="125"/>
      <c r="E33" s="125"/>
      <c r="F33" s="125"/>
      <c r="G33" s="125"/>
      <c r="H33" s="125"/>
      <c r="I33" s="125"/>
      <c r="J33" s="125"/>
      <c r="K33" s="125"/>
      <c r="L33" s="125"/>
    </row>
    <row r="34" spans="1:12" ht="12.75" customHeight="1" x14ac:dyDescent="0.2">
      <c r="A34" s="28"/>
      <c r="B34" s="29"/>
      <c r="C34" s="120" t="s">
        <v>374</v>
      </c>
      <c r="D34" s="120"/>
      <c r="E34" s="120"/>
      <c r="F34" s="120"/>
      <c r="G34" s="120"/>
      <c r="H34" s="120"/>
      <c r="I34" s="120"/>
      <c r="J34" s="120"/>
      <c r="K34" s="120"/>
      <c r="L34" s="120"/>
    </row>
    <row r="35" spans="1:12" ht="14.25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4.25" customHeight="1" x14ac:dyDescent="0.2">
      <c r="A36" s="30" t="s">
        <v>402</v>
      </c>
      <c r="B36" s="21"/>
      <c r="C36" s="21"/>
      <c r="D36" s="31"/>
      <c r="E36" s="21"/>
      <c r="F36" s="21"/>
      <c r="G36" s="21"/>
      <c r="H36" s="21"/>
      <c r="I36" s="21"/>
      <c r="J36" s="21"/>
      <c r="K36" s="21"/>
      <c r="L36" s="21"/>
    </row>
    <row r="37" spans="1:12" ht="14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14.25" customHeight="1" x14ac:dyDescent="0.2">
      <c r="A38" s="30" t="s">
        <v>375</v>
      </c>
      <c r="B38" s="21"/>
      <c r="C38" s="121">
        <v>344.26</v>
      </c>
      <c r="D38" s="122"/>
      <c r="E38" s="14" t="s">
        <v>376</v>
      </c>
      <c r="F38" s="19"/>
      <c r="G38" s="19"/>
      <c r="H38" s="19"/>
      <c r="I38" s="19"/>
      <c r="J38" s="19"/>
      <c r="K38" s="19"/>
      <c r="L38" s="21"/>
    </row>
    <row r="39" spans="1:12" ht="14.25" customHeight="1" x14ac:dyDescent="0.2">
      <c r="A39" s="30"/>
      <c r="B39" s="21"/>
      <c r="C39" s="79"/>
      <c r="D39" s="32"/>
      <c r="E39" s="14"/>
      <c r="F39" s="19"/>
      <c r="G39" s="14" t="s">
        <v>377</v>
      </c>
      <c r="H39" s="21"/>
      <c r="I39" s="14"/>
      <c r="J39" s="14"/>
      <c r="K39" s="81">
        <v>15.51</v>
      </c>
      <c r="L39" s="14" t="s">
        <v>376</v>
      </c>
    </row>
    <row r="40" spans="1:12" ht="14.25" customHeight="1" x14ac:dyDescent="0.2">
      <c r="A40" s="21"/>
      <c r="B40" s="33" t="s">
        <v>378</v>
      </c>
      <c r="C40" s="80"/>
      <c r="D40" s="21"/>
      <c r="E40" s="14"/>
      <c r="F40" s="19"/>
      <c r="G40" s="14" t="s">
        <v>379</v>
      </c>
      <c r="H40" s="21"/>
      <c r="I40" s="14"/>
      <c r="J40" s="14"/>
      <c r="K40" s="81">
        <v>0.51</v>
      </c>
      <c r="L40" s="14" t="s">
        <v>376</v>
      </c>
    </row>
    <row r="41" spans="1:12" ht="14.25" customHeight="1" x14ac:dyDescent="0.2">
      <c r="A41" s="21"/>
      <c r="B41" s="30" t="s">
        <v>380</v>
      </c>
      <c r="C41" s="121">
        <v>0</v>
      </c>
      <c r="D41" s="122"/>
      <c r="E41" s="14" t="s">
        <v>376</v>
      </c>
      <c r="F41" s="19"/>
      <c r="G41" s="14" t="s">
        <v>381</v>
      </c>
      <c r="H41" s="21"/>
      <c r="I41" s="14"/>
      <c r="J41" s="32"/>
      <c r="K41" s="82">
        <v>20.6</v>
      </c>
      <c r="L41" s="14" t="s">
        <v>269</v>
      </c>
    </row>
    <row r="42" spans="1:12" ht="14.25" customHeight="1" x14ac:dyDescent="0.2">
      <c r="A42" s="21"/>
      <c r="B42" s="30" t="s">
        <v>382</v>
      </c>
      <c r="C42" s="121">
        <v>42.36</v>
      </c>
      <c r="D42" s="122"/>
      <c r="E42" s="14" t="s">
        <v>376</v>
      </c>
      <c r="F42" s="19"/>
      <c r="G42" s="14" t="s">
        <v>383</v>
      </c>
      <c r="H42" s="21"/>
      <c r="I42" s="14"/>
      <c r="J42" s="34"/>
      <c r="K42" s="82">
        <v>0.7</v>
      </c>
      <c r="L42" s="14" t="s">
        <v>269</v>
      </c>
    </row>
    <row r="43" spans="1:12" ht="14.25" customHeight="1" x14ac:dyDescent="0.2">
      <c r="A43" s="21"/>
      <c r="B43" s="30" t="s">
        <v>384</v>
      </c>
      <c r="C43" s="121">
        <v>301.89999999999998</v>
      </c>
      <c r="D43" s="122"/>
      <c r="E43" s="14" t="s">
        <v>376</v>
      </c>
      <c r="F43" s="19"/>
      <c r="G43" s="14"/>
      <c r="H43" s="14"/>
      <c r="I43" s="14"/>
      <c r="J43" s="14"/>
      <c r="K43" s="19"/>
      <c r="L43" s="14"/>
    </row>
    <row r="44" spans="1:12" ht="14.25" customHeight="1" x14ac:dyDescent="0.2">
      <c r="A44" s="21"/>
      <c r="B44" s="30" t="s">
        <v>385</v>
      </c>
      <c r="C44" s="121">
        <v>0</v>
      </c>
      <c r="D44" s="122"/>
      <c r="E44" s="14" t="s">
        <v>376</v>
      </c>
      <c r="F44" s="19"/>
      <c r="G44" s="14"/>
      <c r="H44" s="14"/>
      <c r="I44" s="14"/>
      <c r="J44" s="14"/>
      <c r="K44" s="19"/>
      <c r="L44" s="14"/>
    </row>
    <row r="45" spans="1:12" ht="14.25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 ht="12.75" customHeight="1" x14ac:dyDescent="0.2">
      <c r="A46" s="108" t="s">
        <v>386</v>
      </c>
      <c r="B46" s="108" t="s">
        <v>387</v>
      </c>
      <c r="C46" s="108" t="s">
        <v>388</v>
      </c>
      <c r="D46" s="108" t="s">
        <v>389</v>
      </c>
      <c r="E46" s="111" t="s">
        <v>390</v>
      </c>
      <c r="F46" s="112"/>
      <c r="G46" s="113"/>
      <c r="H46" s="111" t="s">
        <v>391</v>
      </c>
      <c r="I46" s="112"/>
      <c r="J46" s="112"/>
      <c r="K46" s="112"/>
      <c r="L46" s="113"/>
    </row>
    <row r="47" spans="1:12" ht="12.75" customHeight="1" x14ac:dyDescent="0.2">
      <c r="A47" s="109"/>
      <c r="B47" s="109"/>
      <c r="C47" s="109"/>
      <c r="D47" s="109"/>
      <c r="E47" s="114"/>
      <c r="F47" s="115"/>
      <c r="G47" s="116"/>
      <c r="H47" s="114"/>
      <c r="I47" s="115"/>
      <c r="J47" s="115"/>
      <c r="K47" s="115"/>
      <c r="L47" s="116"/>
    </row>
    <row r="48" spans="1:12" ht="12.75" customHeight="1" x14ac:dyDescent="0.2">
      <c r="A48" s="109"/>
      <c r="B48" s="109"/>
      <c r="C48" s="109"/>
      <c r="D48" s="109"/>
      <c r="E48" s="114"/>
      <c r="F48" s="115"/>
      <c r="G48" s="116"/>
      <c r="H48" s="114"/>
      <c r="I48" s="115"/>
      <c r="J48" s="115"/>
      <c r="K48" s="115"/>
      <c r="L48" s="116"/>
    </row>
    <row r="49" spans="1:83" ht="12.75" customHeight="1" x14ac:dyDescent="0.2">
      <c r="A49" s="109"/>
      <c r="B49" s="109"/>
      <c r="C49" s="109"/>
      <c r="D49" s="109"/>
      <c r="E49" s="117"/>
      <c r="F49" s="118"/>
      <c r="G49" s="119"/>
      <c r="H49" s="117"/>
      <c r="I49" s="118"/>
      <c r="J49" s="118"/>
      <c r="K49" s="118"/>
      <c r="L49" s="119"/>
    </row>
    <row r="50" spans="1:83" ht="51" customHeight="1" x14ac:dyDescent="0.2">
      <c r="A50" s="110"/>
      <c r="B50" s="110"/>
      <c r="C50" s="110"/>
      <c r="D50" s="110"/>
      <c r="E50" s="36" t="s">
        <v>392</v>
      </c>
      <c r="F50" s="36" t="s">
        <v>393</v>
      </c>
      <c r="G50" s="37" t="s">
        <v>394</v>
      </c>
      <c r="H50" s="36" t="s">
        <v>395</v>
      </c>
      <c r="I50" s="36" t="s">
        <v>396</v>
      </c>
      <c r="J50" s="36" t="s">
        <v>397</v>
      </c>
      <c r="K50" s="36" t="s">
        <v>393</v>
      </c>
      <c r="L50" s="36" t="s">
        <v>398</v>
      </c>
    </row>
    <row r="51" spans="1:83" ht="14.25" customHeight="1" x14ac:dyDescent="0.2">
      <c r="A51" s="38">
        <v>1</v>
      </c>
      <c r="B51" s="38">
        <v>2</v>
      </c>
      <c r="C51" s="38">
        <v>3</v>
      </c>
      <c r="D51" s="38">
        <v>4</v>
      </c>
      <c r="E51" s="38">
        <v>5</v>
      </c>
      <c r="F51" s="38">
        <v>6</v>
      </c>
      <c r="G51" s="38">
        <v>7</v>
      </c>
      <c r="H51" s="38">
        <v>8</v>
      </c>
      <c r="I51" s="38">
        <v>9</v>
      </c>
      <c r="J51" s="38">
        <v>10</v>
      </c>
      <c r="K51" s="40">
        <v>11</v>
      </c>
      <c r="L51" s="40">
        <v>12</v>
      </c>
    </row>
    <row r="52" spans="1:83" ht="57" x14ac:dyDescent="0.2">
      <c r="A52" s="45" t="s">
        <v>33</v>
      </c>
      <c r="B52" s="47" t="s">
        <v>403</v>
      </c>
      <c r="C52" s="47" t="s">
        <v>35</v>
      </c>
      <c r="D52" s="48" t="s">
        <v>18</v>
      </c>
      <c r="E52" s="49">
        <v>1</v>
      </c>
      <c r="F52" s="49"/>
      <c r="G52" s="49">
        <v>1</v>
      </c>
      <c r="H52" s="51"/>
      <c r="I52" s="50"/>
      <c r="J52" s="51"/>
      <c r="K52" s="50"/>
      <c r="L52" s="51"/>
    </row>
    <row r="53" spans="1:83" ht="15" x14ac:dyDescent="0.2">
      <c r="A53" s="46"/>
      <c r="B53" s="49">
        <v>1</v>
      </c>
      <c r="C53" s="46" t="s">
        <v>404</v>
      </c>
      <c r="D53" s="48" t="s">
        <v>269</v>
      </c>
      <c r="E53" s="52"/>
      <c r="F53" s="49"/>
      <c r="G53" s="49">
        <v>20.6</v>
      </c>
      <c r="H53" s="49"/>
      <c r="I53" s="49"/>
      <c r="J53" s="49"/>
      <c r="K53" s="49"/>
      <c r="L53" s="53">
        <v>15509.74</v>
      </c>
    </row>
    <row r="54" spans="1:83" ht="14.25" x14ac:dyDescent="0.2">
      <c r="A54" s="47"/>
      <c r="B54" s="47" t="s">
        <v>277</v>
      </c>
      <c r="C54" s="47" t="s">
        <v>278</v>
      </c>
      <c r="D54" s="48" t="s">
        <v>269</v>
      </c>
      <c r="E54" s="49">
        <v>20.6</v>
      </c>
      <c r="F54" s="49"/>
      <c r="G54" s="49">
        <v>20.6</v>
      </c>
      <c r="H54" s="51"/>
      <c r="I54" s="50"/>
      <c r="J54" s="51">
        <v>752.9</v>
      </c>
      <c r="K54" s="50"/>
      <c r="L54" s="51">
        <v>15509.74</v>
      </c>
    </row>
    <row r="55" spans="1:83" ht="15" x14ac:dyDescent="0.2">
      <c r="A55" s="46"/>
      <c r="B55" s="49">
        <v>2</v>
      </c>
      <c r="C55" s="46" t="s">
        <v>405</v>
      </c>
      <c r="D55" s="48"/>
      <c r="E55" s="52"/>
      <c r="F55" s="49"/>
      <c r="G55" s="49"/>
      <c r="H55" s="49"/>
      <c r="I55" s="49"/>
      <c r="J55" s="49"/>
      <c r="K55" s="49"/>
      <c r="L55" s="53">
        <v>444.01</v>
      </c>
    </row>
    <row r="56" spans="1:83" ht="15" x14ac:dyDescent="0.2">
      <c r="A56" s="46"/>
      <c r="B56" s="49"/>
      <c r="C56" s="46" t="s">
        <v>407</v>
      </c>
      <c r="D56" s="48" t="s">
        <v>269</v>
      </c>
      <c r="E56" s="52"/>
      <c r="F56" s="49"/>
      <c r="G56" s="49">
        <v>0.7</v>
      </c>
      <c r="H56" s="49"/>
      <c r="I56" s="49"/>
      <c r="J56" s="49"/>
      <c r="K56" s="49"/>
      <c r="L56" s="53">
        <v>511.76</v>
      </c>
      <c r="CE56">
        <v>1</v>
      </c>
    </row>
    <row r="57" spans="1:83" ht="42.75" x14ac:dyDescent="0.2">
      <c r="A57" s="47"/>
      <c r="B57" s="47" t="s">
        <v>272</v>
      </c>
      <c r="C57" s="47" t="s">
        <v>274</v>
      </c>
      <c r="D57" s="48" t="s">
        <v>275</v>
      </c>
      <c r="E57" s="49">
        <v>0.7</v>
      </c>
      <c r="F57" s="49"/>
      <c r="G57" s="49">
        <v>0.7</v>
      </c>
      <c r="H57" s="51">
        <v>487.92</v>
      </c>
      <c r="I57" s="50">
        <v>1.3</v>
      </c>
      <c r="J57" s="51">
        <v>634.29999999999995</v>
      </c>
      <c r="K57" s="50"/>
      <c r="L57" s="51">
        <v>444.01</v>
      </c>
    </row>
    <row r="58" spans="1:83" ht="28.5" x14ac:dyDescent="0.2">
      <c r="A58" s="47"/>
      <c r="B58" s="47" t="s">
        <v>276</v>
      </c>
      <c r="C58" s="54" t="s">
        <v>406</v>
      </c>
      <c r="D58" s="55" t="s">
        <v>269</v>
      </c>
      <c r="E58" s="56">
        <v>0.7</v>
      </c>
      <c r="F58" s="56"/>
      <c r="G58" s="56">
        <v>0.7</v>
      </c>
      <c r="H58" s="57"/>
      <c r="I58" s="58"/>
      <c r="J58" s="57">
        <v>731.08</v>
      </c>
      <c r="K58" s="58"/>
      <c r="L58" s="57">
        <v>511.76</v>
      </c>
      <c r="CE58">
        <v>1</v>
      </c>
    </row>
    <row r="59" spans="1:83" ht="15" x14ac:dyDescent="0.2">
      <c r="A59" s="47"/>
      <c r="B59" s="47"/>
      <c r="C59" s="61" t="s">
        <v>408</v>
      </c>
      <c r="D59" s="48"/>
      <c r="E59" s="49"/>
      <c r="F59" s="49"/>
      <c r="G59" s="49"/>
      <c r="H59" s="51"/>
      <c r="I59" s="50"/>
      <c r="J59" s="51"/>
      <c r="K59" s="50"/>
      <c r="L59" s="51">
        <v>16465.509999999998</v>
      </c>
    </row>
    <row r="60" spans="1:83" ht="57" x14ac:dyDescent="0.2">
      <c r="A60" s="45" t="s">
        <v>409</v>
      </c>
      <c r="B60" s="47" t="s">
        <v>30</v>
      </c>
      <c r="C60" s="47" t="s">
        <v>31</v>
      </c>
      <c r="D60" s="48" t="s">
        <v>32</v>
      </c>
      <c r="E60" s="49">
        <v>3</v>
      </c>
      <c r="F60" s="49"/>
      <c r="G60" s="49">
        <v>3</v>
      </c>
      <c r="H60" s="51"/>
      <c r="I60" s="50"/>
      <c r="J60" s="51"/>
      <c r="K60" s="50"/>
      <c r="L60" s="51">
        <v>465.29</v>
      </c>
      <c r="AD60">
        <f>ROUND((Source!AT28/100)*((ROUND(0*Source!I28, 2)+ROUND(0*Source!I28, 2))), 2)</f>
        <v>0</v>
      </c>
      <c r="AE60">
        <f>ROUND((Source!AU28/100)*((ROUND(0*Source!I28, 2)+ROUND(0*Source!I28, 2))), 2)</f>
        <v>0</v>
      </c>
      <c r="AN60">
        <f>L60</f>
        <v>465.29</v>
      </c>
      <c r="AW60">
        <f>L60</f>
        <v>465.29</v>
      </c>
      <c r="AZ60">
        <f>Source!X28</f>
        <v>0</v>
      </c>
      <c r="BA60">
        <f>Source!Y28</f>
        <v>0</v>
      </c>
      <c r="CD60">
        <v>2</v>
      </c>
    </row>
    <row r="61" spans="1:83" ht="42.75" x14ac:dyDescent="0.2">
      <c r="A61" s="45" t="s">
        <v>410</v>
      </c>
      <c r="B61" s="47" t="s">
        <v>39</v>
      </c>
      <c r="C61" s="47" t="s">
        <v>40</v>
      </c>
      <c r="D61" s="48" t="s">
        <v>41</v>
      </c>
      <c r="E61" s="49">
        <v>2.7369999999999998E-3</v>
      </c>
      <c r="F61" s="49"/>
      <c r="G61" s="49">
        <v>2.7368000000000002E-3</v>
      </c>
      <c r="H61" s="51">
        <v>104415.2</v>
      </c>
      <c r="I61" s="50">
        <v>1.08</v>
      </c>
      <c r="J61" s="51">
        <v>112768.42</v>
      </c>
      <c r="K61" s="50"/>
      <c r="L61" s="51">
        <v>308.62</v>
      </c>
      <c r="AD61">
        <f>ROUND((Source!AT29/100)*((ROUND(ROUND(Source!AO29,2)*Source!I29, 2)+ROUND(ROUND(Source!AN29,2)*Source!I29, 2))), 2)</f>
        <v>0</v>
      </c>
      <c r="AE61">
        <f>ROUND((Source!AU29/100)*((ROUND(ROUND(Source!AO29,2)*Source!I29, 2)+ROUND(ROUND(Source!AN29,2)*Source!I29, 2))), 2)</f>
        <v>0</v>
      </c>
      <c r="AN61">
        <f>L61</f>
        <v>308.62</v>
      </c>
      <c r="AW61">
        <f>L61</f>
        <v>308.62</v>
      </c>
      <c r="AZ61">
        <f>Source!X29</f>
        <v>0</v>
      </c>
      <c r="BA61">
        <f>Source!Y29</f>
        <v>0</v>
      </c>
      <c r="CD61">
        <v>2</v>
      </c>
    </row>
    <row r="62" spans="1:83" ht="14.25" x14ac:dyDescent="0.2">
      <c r="A62" s="47"/>
      <c r="B62" s="47"/>
      <c r="C62" s="47" t="s">
        <v>411</v>
      </c>
      <c r="D62" s="48"/>
      <c r="E62" s="49"/>
      <c r="F62" s="49"/>
      <c r="G62" s="49"/>
      <c r="H62" s="51"/>
      <c r="I62" s="50"/>
      <c r="J62" s="51"/>
      <c r="K62" s="50"/>
      <c r="L62" s="51">
        <v>16021.5</v>
      </c>
    </row>
    <row r="63" spans="1:83" ht="28.5" x14ac:dyDescent="0.2">
      <c r="A63" s="47"/>
      <c r="B63" s="47" t="s">
        <v>23</v>
      </c>
      <c r="C63" s="47" t="s">
        <v>412</v>
      </c>
      <c r="D63" s="48" t="s">
        <v>32</v>
      </c>
      <c r="E63" s="49">
        <v>89</v>
      </c>
      <c r="F63" s="49"/>
      <c r="G63" s="49">
        <v>89</v>
      </c>
      <c r="H63" s="51"/>
      <c r="I63" s="50"/>
      <c r="J63" s="51"/>
      <c r="K63" s="50"/>
      <c r="L63" s="51">
        <v>14259.14</v>
      </c>
    </row>
    <row r="64" spans="1:83" ht="28.5" x14ac:dyDescent="0.2">
      <c r="A64" s="54"/>
      <c r="B64" s="54" t="s">
        <v>24</v>
      </c>
      <c r="C64" s="54" t="s">
        <v>413</v>
      </c>
      <c r="D64" s="55" t="s">
        <v>32</v>
      </c>
      <c r="E64" s="56">
        <v>44</v>
      </c>
      <c r="F64" s="56"/>
      <c r="G64" s="56">
        <v>44</v>
      </c>
      <c r="H64" s="57"/>
      <c r="I64" s="58"/>
      <c r="J64" s="57"/>
      <c r="K64" s="58"/>
      <c r="L64" s="57">
        <v>7049.46</v>
      </c>
    </row>
    <row r="65" spans="1:82" ht="15" x14ac:dyDescent="0.2">
      <c r="C65" s="106" t="s">
        <v>414</v>
      </c>
      <c r="D65" s="106"/>
      <c r="E65" s="106"/>
      <c r="F65" s="106"/>
      <c r="G65" s="106"/>
      <c r="H65" s="106"/>
      <c r="I65" s="107">
        <v>38548.020000000004</v>
      </c>
      <c r="J65" s="107"/>
      <c r="K65" s="107">
        <v>38548.020000000004</v>
      </c>
      <c r="L65" s="107"/>
      <c r="AD65">
        <f>ROUND((Source!AT27/100)*((ROUND(SUMIF(SmtRes!AQ6:'SmtRes'!AQ10,"=1",SmtRes!AD6:'SmtRes'!AD10)*Source!I27, 2)+ROUND(SUMIF(SmtRes!AQ6:'SmtRes'!AQ10,"=1",SmtRes!AC6:'SmtRes'!AC10)*Source!I27, 2))), 2)</f>
        <v>1320.74</v>
      </c>
      <c r="AE65">
        <f>ROUND((Source!AU27/100)*((ROUND(SUMIF(SmtRes!AQ6:'SmtRes'!AQ10,"=1",SmtRes!AD6:'SmtRes'!AD10)*Source!I27, 2)+ROUND(SUMIF(SmtRes!AQ6:'SmtRes'!AQ10,"=1",SmtRes!AC6:'SmtRes'!AC10)*Source!I27, 2))), 2)</f>
        <v>652.95000000000005</v>
      </c>
      <c r="AN65" s="59">
        <f>L53+L55+L63+L64+L56</f>
        <v>37774.11</v>
      </c>
      <c r="AO65" s="59">
        <f>L55</f>
        <v>444.01</v>
      </c>
      <c r="AQ65" t="s">
        <v>415</v>
      </c>
      <c r="AR65" s="59">
        <f>L53</f>
        <v>15509.74</v>
      </c>
      <c r="AT65" s="59">
        <f>L56</f>
        <v>511.76</v>
      </c>
      <c r="AV65" t="s">
        <v>415</v>
      </c>
      <c r="AW65">
        <f>0</f>
        <v>0</v>
      </c>
      <c r="AZ65">
        <f>Source!X27</f>
        <v>14259.14</v>
      </c>
      <c r="BA65">
        <f>Source!Y27</f>
        <v>7049.46</v>
      </c>
      <c r="CD65">
        <v>2</v>
      </c>
    </row>
    <row r="66" spans="1:82" ht="42.75" x14ac:dyDescent="0.2">
      <c r="A66" s="64" t="s">
        <v>43</v>
      </c>
      <c r="B66" s="65" t="s">
        <v>44</v>
      </c>
      <c r="C66" s="65" t="s">
        <v>416</v>
      </c>
      <c r="D66" s="66" t="s">
        <v>18</v>
      </c>
      <c r="E66" s="67">
        <v>1</v>
      </c>
      <c r="F66" s="67"/>
      <c r="G66" s="67">
        <v>1</v>
      </c>
      <c r="H66" s="68"/>
      <c r="I66" s="69"/>
      <c r="J66" s="68">
        <v>240952.38</v>
      </c>
      <c r="K66" s="69"/>
      <c r="L66" s="68">
        <v>240952.38</v>
      </c>
    </row>
    <row r="67" spans="1:82" ht="15" x14ac:dyDescent="0.2">
      <c r="A67" s="63"/>
      <c r="B67" s="63"/>
      <c r="C67" s="104" t="s">
        <v>414</v>
      </c>
      <c r="D67" s="104"/>
      <c r="E67" s="104"/>
      <c r="F67" s="104"/>
      <c r="G67" s="104"/>
      <c r="H67" s="104"/>
      <c r="I67" s="105">
        <v>240952.38</v>
      </c>
      <c r="J67" s="105"/>
      <c r="K67" s="105">
        <v>240952.38</v>
      </c>
      <c r="L67" s="105"/>
      <c r="AD67">
        <f>ROUND((Source!AT30/100)*((ROUND(ROUND(Source!AO30,2)*Source!I30, 2)+ROUND(ROUND(Source!AN30,2)*Source!I30, 2))), 2)</f>
        <v>0</v>
      </c>
      <c r="AE67">
        <f>ROUND((Source!AU30/100)*((ROUND(ROUND(Source!AO30,2)*Source!I30, 2)+ROUND(ROUND(Source!AN30,2)*Source!I30, 2))), 2)</f>
        <v>0</v>
      </c>
      <c r="AN67" s="59">
        <f>L66</f>
        <v>240952.38</v>
      </c>
      <c r="AO67">
        <f>0</f>
        <v>0</v>
      </c>
      <c r="AQ67" t="s">
        <v>415</v>
      </c>
      <c r="AR67">
        <f>0</f>
        <v>0</v>
      </c>
      <c r="AT67">
        <f>0</f>
        <v>0</v>
      </c>
      <c r="AV67" t="s">
        <v>415</v>
      </c>
      <c r="AW67" s="59">
        <f>L66</f>
        <v>240952.38</v>
      </c>
      <c r="AY67" s="59">
        <f>L66</f>
        <v>240952.38</v>
      </c>
      <c r="AZ67">
        <f>Source!X30</f>
        <v>0</v>
      </c>
      <c r="BA67">
        <f>Source!Y30</f>
        <v>0</v>
      </c>
      <c r="BK67" s="59">
        <f>L66</f>
        <v>240952.38</v>
      </c>
      <c r="CD67">
        <v>3</v>
      </c>
    </row>
    <row r="68" spans="1:82" ht="42.75" x14ac:dyDescent="0.2">
      <c r="A68" s="64" t="s">
        <v>45</v>
      </c>
      <c r="B68" s="65" t="s">
        <v>44</v>
      </c>
      <c r="C68" s="65" t="s">
        <v>417</v>
      </c>
      <c r="D68" s="66" t="s">
        <v>18</v>
      </c>
      <c r="E68" s="67">
        <v>1</v>
      </c>
      <c r="F68" s="67"/>
      <c r="G68" s="67">
        <v>1</v>
      </c>
      <c r="H68" s="68"/>
      <c r="I68" s="69"/>
      <c r="J68" s="68">
        <v>60952.38</v>
      </c>
      <c r="K68" s="69"/>
      <c r="L68" s="68">
        <v>60952.38</v>
      </c>
    </row>
    <row r="69" spans="1:82" ht="15" x14ac:dyDescent="0.2">
      <c r="A69" s="63"/>
      <c r="B69" s="63"/>
      <c r="C69" s="104" t="s">
        <v>414</v>
      </c>
      <c r="D69" s="104"/>
      <c r="E69" s="104"/>
      <c r="F69" s="104"/>
      <c r="G69" s="104"/>
      <c r="H69" s="104"/>
      <c r="I69" s="105">
        <v>60952.38</v>
      </c>
      <c r="J69" s="105"/>
      <c r="K69" s="105">
        <v>60952.38</v>
      </c>
      <c r="L69" s="105"/>
      <c r="AD69">
        <f>ROUND((Source!AT31/100)*((ROUND(ROUND(Source!AO31,2)*Source!I31, 2)+ROUND(ROUND(Source!AN31,2)*Source!I31, 2))), 2)</f>
        <v>0</v>
      </c>
      <c r="AE69">
        <f>ROUND((Source!AU31/100)*((ROUND(ROUND(Source!AO31,2)*Source!I31, 2)+ROUND(ROUND(Source!AN31,2)*Source!I31, 2))), 2)</f>
        <v>0</v>
      </c>
      <c r="AN69" s="59">
        <f>L68</f>
        <v>60952.38</v>
      </c>
      <c r="AO69">
        <f>0</f>
        <v>0</v>
      </c>
      <c r="AQ69" t="s">
        <v>415</v>
      </c>
      <c r="AR69">
        <f>0</f>
        <v>0</v>
      </c>
      <c r="AT69">
        <f>0</f>
        <v>0</v>
      </c>
      <c r="AV69" t="s">
        <v>415</v>
      </c>
      <c r="AW69" s="59">
        <f>L68</f>
        <v>60952.38</v>
      </c>
      <c r="AY69" s="59">
        <f>L68</f>
        <v>60952.38</v>
      </c>
      <c r="AZ69">
        <f>Source!X31</f>
        <v>0</v>
      </c>
      <c r="BA69">
        <f>Source!Y31</f>
        <v>0</v>
      </c>
      <c r="BK69" s="59">
        <f>L68</f>
        <v>60952.38</v>
      </c>
      <c r="CD69">
        <v>3</v>
      </c>
    </row>
    <row r="70" spans="1:82" ht="28.5" x14ac:dyDescent="0.2">
      <c r="A70" s="70" t="s">
        <v>47</v>
      </c>
      <c r="B70" s="54" t="s">
        <v>44</v>
      </c>
      <c r="C70" s="54" t="s">
        <v>48</v>
      </c>
      <c r="D70" s="55" t="s">
        <v>18</v>
      </c>
      <c r="E70" s="56">
        <v>1</v>
      </c>
      <c r="F70" s="56"/>
      <c r="G70" s="56">
        <v>1</v>
      </c>
      <c r="H70" s="57"/>
      <c r="I70" s="58"/>
      <c r="J70" s="57">
        <v>3809.52</v>
      </c>
      <c r="K70" s="58"/>
      <c r="L70" s="57">
        <v>3809.52</v>
      </c>
    </row>
    <row r="71" spans="1:82" ht="15" x14ac:dyDescent="0.2">
      <c r="C71" s="106" t="s">
        <v>414</v>
      </c>
      <c r="D71" s="106"/>
      <c r="E71" s="106"/>
      <c r="F71" s="106"/>
      <c r="G71" s="106"/>
      <c r="H71" s="106"/>
      <c r="I71" s="107">
        <v>3809.52</v>
      </c>
      <c r="J71" s="107"/>
      <c r="K71" s="107">
        <v>3809.52</v>
      </c>
      <c r="L71" s="107"/>
      <c r="AD71">
        <f>ROUND((Source!AT32/100)*((ROUND(ROUND(Source!AO32,2)*Source!I32, 2)+ROUND(ROUND(Source!AN32,2)*Source!I32, 2))), 2)</f>
        <v>0</v>
      </c>
      <c r="AE71">
        <f>ROUND((Source!AU32/100)*((ROUND(ROUND(Source!AO32,2)*Source!I32, 2)+ROUND(ROUND(Source!AN32,2)*Source!I32, 2))), 2)</f>
        <v>0</v>
      </c>
      <c r="AN71" s="59">
        <f>L70</f>
        <v>3809.52</v>
      </c>
      <c r="AO71">
        <f>0</f>
        <v>0</v>
      </c>
      <c r="AQ71" t="s">
        <v>415</v>
      </c>
      <c r="AR71">
        <f>0</f>
        <v>0</v>
      </c>
      <c r="AT71">
        <f>0</f>
        <v>0</v>
      </c>
      <c r="AV71" t="s">
        <v>415</v>
      </c>
      <c r="AW71" s="59">
        <f>L70</f>
        <v>3809.52</v>
      </c>
      <c r="AX71" s="59">
        <f>L70</f>
        <v>3809.52</v>
      </c>
      <c r="AZ71">
        <f>Source!X32</f>
        <v>0</v>
      </c>
      <c r="BA71">
        <f>Source!Y32</f>
        <v>0</v>
      </c>
      <c r="CD71">
        <v>2</v>
      </c>
    </row>
    <row r="73" spans="1:82" ht="15" x14ac:dyDescent="0.2">
      <c r="A73" s="75"/>
      <c r="B73" s="76"/>
      <c r="C73" s="103" t="s">
        <v>418</v>
      </c>
      <c r="D73" s="103"/>
      <c r="E73" s="103"/>
      <c r="F73" s="103"/>
      <c r="G73" s="103"/>
      <c r="H73" s="103"/>
      <c r="I73" s="77"/>
      <c r="J73" s="75"/>
      <c r="K73" s="78"/>
      <c r="L73" s="77"/>
    </row>
    <row r="75" spans="1:82" ht="15" hidden="1" x14ac:dyDescent="0.2">
      <c r="A75" s="72"/>
      <c r="B75" s="73"/>
      <c r="C75" s="101" t="s">
        <v>419</v>
      </c>
      <c r="D75" s="101"/>
      <c r="E75" s="101"/>
      <c r="F75" s="101"/>
      <c r="G75" s="101"/>
      <c r="H75" s="101"/>
      <c r="I75" s="53"/>
      <c r="J75" s="72"/>
      <c r="K75" s="74"/>
      <c r="L75" s="53">
        <v>0</v>
      </c>
    </row>
    <row r="76" spans="1:82" ht="14.25" hidden="1" x14ac:dyDescent="0.2">
      <c r="A76" s="62"/>
      <c r="B76" s="71"/>
      <c r="C76" s="102" t="s">
        <v>420</v>
      </c>
      <c r="D76" s="97"/>
      <c r="E76" s="97"/>
      <c r="F76" s="97"/>
      <c r="G76" s="97"/>
      <c r="H76" s="97"/>
      <c r="I76" s="51"/>
      <c r="J76" s="62"/>
      <c r="K76" s="49"/>
      <c r="L76" s="51"/>
    </row>
    <row r="77" spans="1:82" ht="14.25" hidden="1" x14ac:dyDescent="0.2">
      <c r="A77" s="62"/>
      <c r="B77" s="71"/>
      <c r="C77" s="97" t="s">
        <v>421</v>
      </c>
      <c r="D77" s="97"/>
      <c r="E77" s="97"/>
      <c r="F77" s="97"/>
      <c r="G77" s="97"/>
      <c r="H77" s="97"/>
      <c r="I77" s="51"/>
      <c r="J77" s="62"/>
      <c r="K77" s="49"/>
      <c r="L77" s="51">
        <v>0</v>
      </c>
    </row>
    <row r="78" spans="1:82" ht="14.25" hidden="1" x14ac:dyDescent="0.2">
      <c r="A78" s="62"/>
      <c r="B78" s="71"/>
      <c r="C78" s="102" t="s">
        <v>420</v>
      </c>
      <c r="D78" s="97"/>
      <c r="E78" s="97"/>
      <c r="F78" s="97"/>
      <c r="G78" s="97"/>
      <c r="H78" s="97"/>
      <c r="I78" s="51"/>
      <c r="J78" s="62"/>
      <c r="K78" s="49"/>
      <c r="L78" s="51"/>
    </row>
    <row r="79" spans="1:82" ht="14.25" hidden="1" x14ac:dyDescent="0.2">
      <c r="A79" s="62"/>
      <c r="B79" s="71"/>
      <c r="C79" s="97" t="s">
        <v>422</v>
      </c>
      <c r="D79" s="97"/>
      <c r="E79" s="97"/>
      <c r="F79" s="97"/>
      <c r="G79" s="97"/>
      <c r="H79" s="97"/>
      <c r="I79" s="51"/>
      <c r="J79" s="62"/>
      <c r="K79" s="49"/>
      <c r="L79" s="51">
        <v>0</v>
      </c>
    </row>
    <row r="80" spans="1:82" ht="14.25" hidden="1" x14ac:dyDescent="0.2">
      <c r="A80" s="62"/>
      <c r="B80" s="71"/>
      <c r="C80" s="97" t="s">
        <v>423</v>
      </c>
      <c r="D80" s="97"/>
      <c r="E80" s="97"/>
      <c r="F80" s="97"/>
      <c r="G80" s="97"/>
      <c r="H80" s="97"/>
      <c r="I80" s="51"/>
      <c r="J80" s="62"/>
      <c r="K80" s="49"/>
      <c r="L80" s="51">
        <v>0</v>
      </c>
    </row>
    <row r="81" spans="1:12" ht="14.25" hidden="1" x14ac:dyDescent="0.2">
      <c r="A81" s="62"/>
      <c r="B81" s="71"/>
      <c r="C81" s="102" t="s">
        <v>424</v>
      </c>
      <c r="D81" s="97"/>
      <c r="E81" s="97"/>
      <c r="F81" s="97"/>
      <c r="G81" s="97"/>
      <c r="H81" s="97"/>
      <c r="I81" s="51"/>
      <c r="J81" s="62"/>
      <c r="K81" s="49"/>
      <c r="L81" s="51"/>
    </row>
    <row r="82" spans="1:12" ht="14.25" hidden="1" x14ac:dyDescent="0.2">
      <c r="A82" s="62"/>
      <c r="B82" s="71"/>
      <c r="C82" s="97" t="s">
        <v>423</v>
      </c>
      <c r="D82" s="97"/>
      <c r="E82" s="97"/>
      <c r="F82" s="97"/>
      <c r="G82" s="97"/>
      <c r="H82" s="97"/>
      <c r="I82" s="51"/>
      <c r="J82" s="62"/>
      <c r="K82" s="49"/>
      <c r="L82" s="51">
        <v>0</v>
      </c>
    </row>
    <row r="83" spans="1:12" ht="14.25" hidden="1" x14ac:dyDescent="0.2">
      <c r="A83" s="62"/>
      <c r="B83" s="71"/>
      <c r="C83" s="102" t="s">
        <v>425</v>
      </c>
      <c r="D83" s="97"/>
      <c r="E83" s="97"/>
      <c r="F83" s="97"/>
      <c r="G83" s="97"/>
      <c r="H83" s="97"/>
      <c r="I83" s="51"/>
      <c r="J83" s="62"/>
      <c r="K83" s="49"/>
      <c r="L83" s="51"/>
    </row>
    <row r="84" spans="1:12" ht="14.25" hidden="1" x14ac:dyDescent="0.2">
      <c r="A84" s="62"/>
      <c r="B84" s="71"/>
      <c r="C84" s="97" t="s">
        <v>434</v>
      </c>
      <c r="D84" s="97"/>
      <c r="E84" s="97"/>
      <c r="F84" s="97"/>
      <c r="G84" s="97"/>
      <c r="H84" s="97"/>
      <c r="I84" s="51"/>
      <c r="J84" s="62"/>
      <c r="K84" s="49"/>
      <c r="L84" s="51">
        <v>0</v>
      </c>
    </row>
    <row r="85" spans="1:12" ht="14.25" hidden="1" x14ac:dyDescent="0.2">
      <c r="A85" s="62"/>
      <c r="B85" s="71"/>
      <c r="C85" s="97" t="s">
        <v>426</v>
      </c>
      <c r="D85" s="97"/>
      <c r="E85" s="97"/>
      <c r="F85" s="97"/>
      <c r="G85" s="97"/>
      <c r="H85" s="97"/>
      <c r="I85" s="51"/>
      <c r="J85" s="62"/>
      <c r="K85" s="49"/>
      <c r="L85" s="51">
        <v>0</v>
      </c>
    </row>
    <row r="86" spans="1:12" ht="14.25" hidden="1" x14ac:dyDescent="0.2">
      <c r="A86" s="62"/>
      <c r="B86" s="71"/>
      <c r="C86" s="97" t="s">
        <v>427</v>
      </c>
      <c r="D86" s="97"/>
      <c r="E86" s="97"/>
      <c r="F86" s="97"/>
      <c r="G86" s="97"/>
      <c r="H86" s="97"/>
      <c r="I86" s="51"/>
      <c r="J86" s="62"/>
      <c r="K86" s="49"/>
      <c r="L86" s="51">
        <v>0</v>
      </c>
    </row>
    <row r="87" spans="1:12" ht="14.25" hidden="1" x14ac:dyDescent="0.2">
      <c r="A87" s="62"/>
      <c r="B87" s="71"/>
      <c r="C87" s="102" t="s">
        <v>424</v>
      </c>
      <c r="D87" s="97"/>
      <c r="E87" s="97"/>
      <c r="F87" s="97"/>
      <c r="G87" s="97"/>
      <c r="H87" s="97"/>
      <c r="I87" s="51"/>
      <c r="J87" s="62"/>
      <c r="K87" s="49"/>
      <c r="L87" s="51"/>
    </row>
    <row r="88" spans="1:12" ht="14.25" hidden="1" x14ac:dyDescent="0.2">
      <c r="A88" s="62"/>
      <c r="B88" s="71"/>
      <c r="C88" s="97" t="s">
        <v>428</v>
      </c>
      <c r="D88" s="97"/>
      <c r="E88" s="97"/>
      <c r="F88" s="97"/>
      <c r="G88" s="97"/>
      <c r="H88" s="97"/>
      <c r="I88" s="51"/>
      <c r="J88" s="62"/>
      <c r="K88" s="49"/>
      <c r="L88" s="51">
        <v>0</v>
      </c>
    </row>
    <row r="89" spans="1:12" ht="14.25" hidden="1" x14ac:dyDescent="0.2">
      <c r="A89" s="62"/>
      <c r="B89" s="71"/>
      <c r="C89" s="97" t="s">
        <v>429</v>
      </c>
      <c r="D89" s="97"/>
      <c r="E89" s="97"/>
      <c r="F89" s="97"/>
      <c r="G89" s="97"/>
      <c r="H89" s="97"/>
      <c r="I89" s="51"/>
      <c r="J89" s="62"/>
      <c r="K89" s="49"/>
      <c r="L89" s="51">
        <v>0</v>
      </c>
    </row>
    <row r="90" spans="1:12" ht="14.25" hidden="1" x14ac:dyDescent="0.2">
      <c r="A90" s="62"/>
      <c r="B90" s="71"/>
      <c r="C90" s="97" t="s">
        <v>430</v>
      </c>
      <c r="D90" s="97"/>
      <c r="E90" s="97"/>
      <c r="F90" s="97"/>
      <c r="G90" s="97"/>
      <c r="H90" s="97"/>
      <c r="I90" s="51"/>
      <c r="J90" s="62"/>
      <c r="K90" s="49"/>
      <c r="L90" s="51">
        <v>0</v>
      </c>
    </row>
    <row r="91" spans="1:12" ht="14.25" hidden="1" x14ac:dyDescent="0.2">
      <c r="A91" s="62"/>
      <c r="B91" s="71"/>
      <c r="C91" s="97" t="s">
        <v>431</v>
      </c>
      <c r="D91" s="97"/>
      <c r="E91" s="97"/>
      <c r="F91" s="97"/>
      <c r="G91" s="97"/>
      <c r="H91" s="97"/>
      <c r="I91" s="51"/>
      <c r="J91" s="62"/>
      <c r="K91" s="49"/>
      <c r="L91" s="51">
        <v>0</v>
      </c>
    </row>
    <row r="92" spans="1:12" ht="14.25" hidden="1" x14ac:dyDescent="0.2">
      <c r="A92" s="62"/>
      <c r="B92" s="71"/>
      <c r="C92" s="97" t="s">
        <v>432</v>
      </c>
      <c r="D92" s="97"/>
      <c r="E92" s="97"/>
      <c r="F92" s="97"/>
      <c r="G92" s="97"/>
      <c r="H92" s="97"/>
      <c r="I92" s="51"/>
      <c r="J92" s="62"/>
      <c r="K92" s="49"/>
      <c r="L92" s="51">
        <v>0</v>
      </c>
    </row>
    <row r="93" spans="1:12" ht="14.25" hidden="1" x14ac:dyDescent="0.2">
      <c r="A93" s="62"/>
      <c r="B93" s="71"/>
      <c r="C93" s="97" t="s">
        <v>433</v>
      </c>
      <c r="D93" s="97"/>
      <c r="E93" s="97"/>
      <c r="F93" s="97"/>
      <c r="G93" s="97"/>
      <c r="H93" s="97"/>
      <c r="I93" s="51"/>
      <c r="J93" s="62"/>
      <c r="K93" s="49"/>
      <c r="L93" s="51">
        <v>0</v>
      </c>
    </row>
    <row r="95" spans="1:12" ht="15" x14ac:dyDescent="0.2">
      <c r="A95" s="72"/>
      <c r="B95" s="73"/>
      <c r="C95" s="101" t="s">
        <v>435</v>
      </c>
      <c r="D95" s="101"/>
      <c r="E95" s="101"/>
      <c r="F95" s="101"/>
      <c r="G95" s="101"/>
      <c r="H95" s="101"/>
      <c r="I95" s="53"/>
      <c r="J95" s="72"/>
      <c r="K95" s="74"/>
      <c r="L95" s="53">
        <v>42357.54</v>
      </c>
    </row>
    <row r="96" spans="1:12" ht="14.25" x14ac:dyDescent="0.2">
      <c r="A96" s="62"/>
      <c r="B96" s="71"/>
      <c r="C96" s="102" t="s">
        <v>420</v>
      </c>
      <c r="D96" s="97"/>
      <c r="E96" s="97"/>
      <c r="F96" s="97"/>
      <c r="G96" s="97"/>
      <c r="H96" s="97"/>
      <c r="I96" s="51"/>
      <c r="J96" s="62"/>
      <c r="K96" s="49"/>
      <c r="L96" s="51"/>
    </row>
    <row r="97" spans="1:12" ht="14.25" x14ac:dyDescent="0.2">
      <c r="A97" s="62"/>
      <c r="B97" s="71"/>
      <c r="C97" s="97" t="s">
        <v>421</v>
      </c>
      <c r="D97" s="97"/>
      <c r="E97" s="97"/>
      <c r="F97" s="97"/>
      <c r="G97" s="97"/>
      <c r="H97" s="97"/>
      <c r="I97" s="51"/>
      <c r="J97" s="62"/>
      <c r="K97" s="49"/>
      <c r="L97" s="51">
        <v>21048.94</v>
      </c>
    </row>
    <row r="98" spans="1:12" ht="14.25" x14ac:dyDescent="0.2">
      <c r="A98" s="62"/>
      <c r="B98" s="71"/>
      <c r="C98" s="102" t="s">
        <v>420</v>
      </c>
      <c r="D98" s="97"/>
      <c r="E98" s="97"/>
      <c r="F98" s="97"/>
      <c r="G98" s="97"/>
      <c r="H98" s="97"/>
      <c r="I98" s="51"/>
      <c r="J98" s="62"/>
      <c r="K98" s="49"/>
      <c r="L98" s="51"/>
    </row>
    <row r="99" spans="1:12" ht="14.25" x14ac:dyDescent="0.2">
      <c r="A99" s="62"/>
      <c r="B99" s="71"/>
      <c r="C99" s="97" t="s">
        <v>422</v>
      </c>
      <c r="D99" s="97"/>
      <c r="E99" s="97"/>
      <c r="F99" s="97"/>
      <c r="G99" s="97"/>
      <c r="H99" s="97"/>
      <c r="I99" s="51"/>
      <c r="J99" s="62"/>
      <c r="K99" s="49"/>
      <c r="L99" s="51">
        <v>15509.74</v>
      </c>
    </row>
    <row r="100" spans="1:12" ht="14.25" hidden="1" x14ac:dyDescent="0.2">
      <c r="A100" s="62"/>
      <c r="B100" s="71"/>
      <c r="C100" s="97" t="s">
        <v>423</v>
      </c>
      <c r="D100" s="97"/>
      <c r="E100" s="97"/>
      <c r="F100" s="97"/>
      <c r="G100" s="97"/>
      <c r="H100" s="97"/>
      <c r="I100" s="51"/>
      <c r="J100" s="62"/>
      <c r="K100" s="49"/>
      <c r="L100" s="51">
        <v>955.77</v>
      </c>
    </row>
    <row r="101" spans="1:12" ht="14.25" hidden="1" x14ac:dyDescent="0.2">
      <c r="A101" s="62"/>
      <c r="B101" s="71"/>
      <c r="C101" s="102" t="s">
        <v>424</v>
      </c>
      <c r="D101" s="97"/>
      <c r="E101" s="97"/>
      <c r="F101" s="97"/>
      <c r="G101" s="97"/>
      <c r="H101" s="97"/>
      <c r="I101" s="51"/>
      <c r="J101" s="62"/>
      <c r="K101" s="49"/>
      <c r="L101" s="51"/>
    </row>
    <row r="102" spans="1:12" ht="14.25" x14ac:dyDescent="0.2">
      <c r="A102" s="62"/>
      <c r="B102" s="71"/>
      <c r="C102" s="97" t="s">
        <v>423</v>
      </c>
      <c r="D102" s="97"/>
      <c r="E102" s="97"/>
      <c r="F102" s="97"/>
      <c r="G102" s="97"/>
      <c r="H102" s="97"/>
      <c r="I102" s="51"/>
      <c r="J102" s="62"/>
      <c r="K102" s="49"/>
      <c r="L102" s="51">
        <v>444.01</v>
      </c>
    </row>
    <row r="103" spans="1:12" ht="14.25" hidden="1" x14ac:dyDescent="0.2">
      <c r="A103" s="62"/>
      <c r="B103" s="71"/>
      <c r="C103" s="102" t="s">
        <v>425</v>
      </c>
      <c r="D103" s="97"/>
      <c r="E103" s="97"/>
      <c r="F103" s="97"/>
      <c r="G103" s="97"/>
      <c r="H103" s="97"/>
      <c r="I103" s="51"/>
      <c r="J103" s="62"/>
      <c r="K103" s="49"/>
      <c r="L103" s="51"/>
    </row>
    <row r="104" spans="1:12" ht="14.25" x14ac:dyDescent="0.2">
      <c r="A104" s="62"/>
      <c r="B104" s="71"/>
      <c r="C104" s="97" t="s">
        <v>434</v>
      </c>
      <c r="D104" s="97"/>
      <c r="E104" s="97"/>
      <c r="F104" s="97"/>
      <c r="G104" s="97"/>
      <c r="H104" s="97"/>
      <c r="I104" s="51"/>
      <c r="J104" s="62"/>
      <c r="K104" s="49"/>
      <c r="L104" s="51">
        <v>511.76</v>
      </c>
    </row>
    <row r="105" spans="1:12" ht="14.25" hidden="1" x14ac:dyDescent="0.2">
      <c r="A105" s="62"/>
      <c r="B105" s="71"/>
      <c r="C105" s="97" t="s">
        <v>426</v>
      </c>
      <c r="D105" s="97"/>
      <c r="E105" s="97"/>
      <c r="F105" s="97"/>
      <c r="G105" s="97"/>
      <c r="H105" s="97"/>
      <c r="I105" s="51"/>
      <c r="J105" s="62"/>
      <c r="K105" s="49"/>
      <c r="L105" s="51">
        <v>0</v>
      </c>
    </row>
    <row r="106" spans="1:12" ht="14.25" x14ac:dyDescent="0.2">
      <c r="A106" s="62"/>
      <c r="B106" s="71"/>
      <c r="C106" s="97" t="s">
        <v>427</v>
      </c>
      <c r="D106" s="97"/>
      <c r="E106" s="97"/>
      <c r="F106" s="97"/>
      <c r="G106" s="97"/>
      <c r="H106" s="97"/>
      <c r="I106" s="51"/>
      <c r="J106" s="62"/>
      <c r="K106" s="49"/>
      <c r="L106" s="51">
        <v>4583.43</v>
      </c>
    </row>
    <row r="107" spans="1:12" ht="14.25" x14ac:dyDescent="0.2">
      <c r="A107" s="62"/>
      <c r="B107" s="71"/>
      <c r="C107" s="102" t="s">
        <v>424</v>
      </c>
      <c r="D107" s="97"/>
      <c r="E107" s="97"/>
      <c r="F107" s="97"/>
      <c r="G107" s="97"/>
      <c r="H107" s="97"/>
      <c r="I107" s="51"/>
      <c r="J107" s="62"/>
      <c r="K107" s="49"/>
      <c r="L107" s="51"/>
    </row>
    <row r="108" spans="1:12" ht="14.25" x14ac:dyDescent="0.2">
      <c r="A108" s="62"/>
      <c r="B108" s="71"/>
      <c r="C108" s="97" t="s">
        <v>428</v>
      </c>
      <c r="D108" s="97"/>
      <c r="E108" s="97"/>
      <c r="F108" s="97"/>
      <c r="G108" s="97"/>
      <c r="H108" s="97"/>
      <c r="I108" s="51"/>
      <c r="J108" s="62"/>
      <c r="K108" s="49"/>
      <c r="L108" s="51">
        <v>4583.43</v>
      </c>
    </row>
    <row r="109" spans="1:12" ht="14.25" hidden="1" x14ac:dyDescent="0.2">
      <c r="A109" s="62"/>
      <c r="B109" s="71"/>
      <c r="C109" s="97" t="s">
        <v>429</v>
      </c>
      <c r="D109" s="97"/>
      <c r="E109" s="97"/>
      <c r="F109" s="97"/>
      <c r="G109" s="97"/>
      <c r="H109" s="97"/>
      <c r="I109" s="51"/>
      <c r="J109" s="62"/>
      <c r="K109" s="49"/>
      <c r="L109" s="51">
        <v>0</v>
      </c>
    </row>
    <row r="110" spans="1:12" ht="14.25" hidden="1" x14ac:dyDescent="0.2">
      <c r="A110" s="62"/>
      <c r="B110" s="71"/>
      <c r="C110" s="97" t="s">
        <v>430</v>
      </c>
      <c r="D110" s="97"/>
      <c r="E110" s="97"/>
      <c r="F110" s="97"/>
      <c r="G110" s="97"/>
      <c r="H110" s="97"/>
      <c r="I110" s="51"/>
      <c r="J110" s="62"/>
      <c r="K110" s="49"/>
      <c r="L110" s="51">
        <v>0</v>
      </c>
    </row>
    <row r="111" spans="1:12" ht="14.25" x14ac:dyDescent="0.2">
      <c r="A111" s="62"/>
      <c r="B111" s="71"/>
      <c r="C111" s="97" t="s">
        <v>431</v>
      </c>
      <c r="D111" s="97"/>
      <c r="E111" s="97"/>
      <c r="F111" s="97"/>
      <c r="G111" s="97"/>
      <c r="H111" s="97"/>
      <c r="I111" s="51"/>
      <c r="J111" s="62"/>
      <c r="K111" s="49"/>
      <c r="L111" s="51">
        <v>16021.5</v>
      </c>
    </row>
    <row r="112" spans="1:12" ht="14.25" x14ac:dyDescent="0.2">
      <c r="A112" s="62"/>
      <c r="B112" s="71"/>
      <c r="C112" s="97" t="s">
        <v>432</v>
      </c>
      <c r="D112" s="97"/>
      <c r="E112" s="97"/>
      <c r="F112" s="97"/>
      <c r="G112" s="97"/>
      <c r="H112" s="97"/>
      <c r="I112" s="51"/>
      <c r="J112" s="62"/>
      <c r="K112" s="49"/>
      <c r="L112" s="51">
        <v>14259.14</v>
      </c>
    </row>
    <row r="113" spans="1:12" ht="14.25" x14ac:dyDescent="0.2">
      <c r="A113" s="62"/>
      <c r="B113" s="71"/>
      <c r="C113" s="97" t="s">
        <v>433</v>
      </c>
      <c r="D113" s="97"/>
      <c r="E113" s="97"/>
      <c r="F113" s="97"/>
      <c r="G113" s="97"/>
      <c r="H113" s="97"/>
      <c r="I113" s="51"/>
      <c r="J113" s="62"/>
      <c r="K113" s="49"/>
      <c r="L113" s="51">
        <v>7049.46</v>
      </c>
    </row>
    <row r="115" spans="1:12" ht="15" x14ac:dyDescent="0.2">
      <c r="A115" s="72"/>
      <c r="B115" s="73"/>
      <c r="C115" s="101" t="s">
        <v>436</v>
      </c>
      <c r="D115" s="101"/>
      <c r="E115" s="101"/>
      <c r="F115" s="101"/>
      <c r="G115" s="101"/>
      <c r="H115" s="101"/>
      <c r="I115" s="53"/>
      <c r="J115" s="72"/>
      <c r="K115" s="74"/>
      <c r="L115" s="53">
        <v>301904.76</v>
      </c>
    </row>
    <row r="116" spans="1:12" ht="14.25" x14ac:dyDescent="0.2">
      <c r="A116" s="62"/>
      <c r="B116" s="71"/>
      <c r="C116" s="102" t="s">
        <v>420</v>
      </c>
      <c r="D116" s="97"/>
      <c r="E116" s="97"/>
      <c r="F116" s="97"/>
      <c r="G116" s="97"/>
      <c r="H116" s="97"/>
      <c r="I116" s="51"/>
      <c r="J116" s="62"/>
      <c r="K116" s="49"/>
      <c r="L116" s="51"/>
    </row>
    <row r="117" spans="1:12" ht="14.25" x14ac:dyDescent="0.2">
      <c r="A117" s="62"/>
      <c r="B117" s="71"/>
      <c r="C117" s="97" t="s">
        <v>437</v>
      </c>
      <c r="D117" s="97"/>
      <c r="E117" s="97"/>
      <c r="F117" s="97"/>
      <c r="G117" s="97"/>
      <c r="H117" s="97"/>
      <c r="I117" s="51"/>
      <c r="J117" s="62"/>
      <c r="K117" s="49"/>
      <c r="L117" s="51">
        <v>301904.76</v>
      </c>
    </row>
    <row r="118" spans="1:12" ht="14.25" hidden="1" x14ac:dyDescent="0.2">
      <c r="A118" s="62"/>
      <c r="B118" s="71"/>
      <c r="C118" s="97" t="s">
        <v>438</v>
      </c>
      <c r="D118" s="97"/>
      <c r="E118" s="97"/>
      <c r="F118" s="97"/>
      <c r="G118" s="97"/>
      <c r="H118" s="97"/>
      <c r="I118" s="51"/>
      <c r="J118" s="62"/>
      <c r="K118" s="49"/>
      <c r="L118" s="51">
        <v>0</v>
      </c>
    </row>
    <row r="119" spans="1:12" hidden="1" x14ac:dyDescent="0.2"/>
    <row r="120" spans="1:12" ht="15" hidden="1" x14ac:dyDescent="0.2">
      <c r="A120" s="72"/>
      <c r="B120" s="73"/>
      <c r="C120" s="101" t="s">
        <v>439</v>
      </c>
      <c r="D120" s="101"/>
      <c r="E120" s="101"/>
      <c r="F120" s="101"/>
      <c r="G120" s="101"/>
      <c r="H120" s="101"/>
      <c r="I120" s="53"/>
      <c r="J120" s="72"/>
      <c r="K120" s="74"/>
      <c r="L120" s="53">
        <v>0</v>
      </c>
    </row>
    <row r="121" spans="1:12" ht="14.25" hidden="1" x14ac:dyDescent="0.2">
      <c r="A121" s="62"/>
      <c r="B121" s="71"/>
      <c r="C121" s="102" t="s">
        <v>420</v>
      </c>
      <c r="D121" s="97"/>
      <c r="E121" s="97"/>
      <c r="F121" s="97"/>
      <c r="G121" s="97"/>
      <c r="H121" s="97"/>
      <c r="I121" s="51"/>
      <c r="J121" s="62"/>
      <c r="K121" s="49"/>
      <c r="L121" s="51"/>
    </row>
    <row r="122" spans="1:12" ht="14.25" hidden="1" x14ac:dyDescent="0.2">
      <c r="A122" s="62"/>
      <c r="B122" s="71"/>
      <c r="C122" s="97" t="s">
        <v>440</v>
      </c>
      <c r="D122" s="97"/>
      <c r="E122" s="97"/>
      <c r="F122" s="97"/>
      <c r="G122" s="97"/>
      <c r="H122" s="97"/>
      <c r="I122" s="51"/>
      <c r="J122" s="62"/>
      <c r="K122" s="49"/>
      <c r="L122" s="51"/>
    </row>
    <row r="123" spans="1:12" ht="14.25" hidden="1" x14ac:dyDescent="0.2">
      <c r="A123" s="62"/>
      <c r="B123" s="71"/>
      <c r="C123" s="97" t="s">
        <v>440</v>
      </c>
      <c r="D123" s="97"/>
      <c r="E123" s="97"/>
      <c r="F123" s="97"/>
      <c r="G123" s="97"/>
      <c r="H123" s="97"/>
      <c r="I123" s="51"/>
      <c r="J123" s="62"/>
      <c r="K123" s="49"/>
      <c r="L123" s="51">
        <v>0</v>
      </c>
    </row>
    <row r="124" spans="1:12" ht="14.25" hidden="1" x14ac:dyDescent="0.2">
      <c r="A124" s="62"/>
      <c r="B124" s="71"/>
      <c r="C124" s="97" t="s">
        <v>441</v>
      </c>
      <c r="D124" s="97"/>
      <c r="E124" s="97"/>
      <c r="F124" s="97"/>
      <c r="G124" s="97"/>
      <c r="H124" s="97"/>
      <c r="I124" s="51"/>
      <c r="J124" s="62"/>
      <c r="K124" s="49"/>
      <c r="L124" s="51">
        <v>0</v>
      </c>
    </row>
    <row r="125" spans="1:12" ht="14.25" hidden="1" x14ac:dyDescent="0.2">
      <c r="A125" s="62"/>
      <c r="B125" s="71"/>
      <c r="C125" s="97" t="s">
        <v>442</v>
      </c>
      <c r="D125" s="97"/>
      <c r="E125" s="97"/>
      <c r="F125" s="97"/>
      <c r="G125" s="97"/>
      <c r="H125" s="97"/>
      <c r="I125" s="51"/>
      <c r="J125" s="62"/>
      <c r="K125" s="49"/>
      <c r="L125" s="51">
        <v>0</v>
      </c>
    </row>
    <row r="126" spans="1:12" ht="14.25" hidden="1" x14ac:dyDescent="0.2">
      <c r="A126" s="62"/>
      <c r="B126" s="71"/>
      <c r="C126" s="97" t="s">
        <v>443</v>
      </c>
      <c r="D126" s="97"/>
      <c r="E126" s="97"/>
      <c r="F126" s="97"/>
      <c r="G126" s="97"/>
      <c r="H126" s="97"/>
      <c r="I126" s="51"/>
      <c r="J126" s="62"/>
      <c r="K126" s="49"/>
      <c r="L126" s="51">
        <v>0</v>
      </c>
    </row>
    <row r="127" spans="1:12" ht="14.25" hidden="1" x14ac:dyDescent="0.2">
      <c r="A127" s="62"/>
      <c r="B127" s="71"/>
      <c r="C127" s="102" t="s">
        <v>420</v>
      </c>
      <c r="D127" s="97"/>
      <c r="E127" s="97"/>
      <c r="F127" s="97"/>
      <c r="G127" s="97"/>
      <c r="H127" s="97"/>
      <c r="I127" s="51"/>
      <c r="J127" s="62"/>
      <c r="K127" s="49"/>
      <c r="L127" s="51"/>
    </row>
    <row r="128" spans="1:12" ht="14.25" hidden="1" x14ac:dyDescent="0.2">
      <c r="A128" s="62"/>
      <c r="B128" s="71"/>
      <c r="C128" s="97" t="s">
        <v>421</v>
      </c>
      <c r="D128" s="97"/>
      <c r="E128" s="97"/>
      <c r="F128" s="97"/>
      <c r="G128" s="97"/>
      <c r="H128" s="97"/>
      <c r="I128" s="51"/>
      <c r="J128" s="62"/>
      <c r="K128" s="49"/>
      <c r="L128" s="51">
        <v>0</v>
      </c>
    </row>
    <row r="129" spans="1:12" ht="14.25" hidden="1" x14ac:dyDescent="0.2">
      <c r="A129" s="62"/>
      <c r="B129" s="71"/>
      <c r="C129" s="102" t="s">
        <v>420</v>
      </c>
      <c r="D129" s="97"/>
      <c r="E129" s="97"/>
      <c r="F129" s="97"/>
      <c r="G129" s="97"/>
      <c r="H129" s="97"/>
      <c r="I129" s="51"/>
      <c r="J129" s="62"/>
      <c r="K129" s="49"/>
      <c r="L129" s="51"/>
    </row>
    <row r="130" spans="1:12" ht="14.25" hidden="1" x14ac:dyDescent="0.2">
      <c r="A130" s="62"/>
      <c r="B130" s="71"/>
      <c r="C130" s="97" t="s">
        <v>422</v>
      </c>
      <c r="D130" s="97"/>
      <c r="E130" s="97"/>
      <c r="F130" s="97"/>
      <c r="G130" s="97"/>
      <c r="H130" s="97"/>
      <c r="I130" s="51"/>
      <c r="J130" s="62"/>
      <c r="K130" s="49"/>
      <c r="L130" s="51">
        <v>0</v>
      </c>
    </row>
    <row r="131" spans="1:12" ht="14.25" hidden="1" x14ac:dyDescent="0.2">
      <c r="A131" s="62"/>
      <c r="B131" s="71"/>
      <c r="C131" s="97" t="s">
        <v>423</v>
      </c>
      <c r="D131" s="97"/>
      <c r="E131" s="97"/>
      <c r="F131" s="97"/>
      <c r="G131" s="97"/>
      <c r="H131" s="97"/>
      <c r="I131" s="51"/>
      <c r="J131" s="62"/>
      <c r="K131" s="49"/>
      <c r="L131" s="51">
        <v>0</v>
      </c>
    </row>
    <row r="132" spans="1:12" ht="14.25" hidden="1" x14ac:dyDescent="0.2">
      <c r="A132" s="62"/>
      <c r="B132" s="71"/>
      <c r="C132" s="102" t="s">
        <v>424</v>
      </c>
      <c r="D132" s="97"/>
      <c r="E132" s="97"/>
      <c r="F132" s="97"/>
      <c r="G132" s="97"/>
      <c r="H132" s="97"/>
      <c r="I132" s="51"/>
      <c r="J132" s="62"/>
      <c r="K132" s="49"/>
      <c r="L132" s="51"/>
    </row>
    <row r="133" spans="1:12" ht="14.25" hidden="1" x14ac:dyDescent="0.2">
      <c r="A133" s="62"/>
      <c r="B133" s="71"/>
      <c r="C133" s="97" t="s">
        <v>423</v>
      </c>
      <c r="D133" s="97"/>
      <c r="E133" s="97"/>
      <c r="F133" s="97"/>
      <c r="G133" s="97"/>
      <c r="H133" s="97"/>
      <c r="I133" s="51"/>
      <c r="J133" s="62"/>
      <c r="K133" s="49"/>
      <c r="L133" s="51">
        <v>0</v>
      </c>
    </row>
    <row r="134" spans="1:12" ht="14.25" hidden="1" x14ac:dyDescent="0.2">
      <c r="A134" s="62"/>
      <c r="B134" s="71"/>
      <c r="C134" s="102" t="s">
        <v>425</v>
      </c>
      <c r="D134" s="97"/>
      <c r="E134" s="97"/>
      <c r="F134" s="97"/>
      <c r="G134" s="97"/>
      <c r="H134" s="97"/>
      <c r="I134" s="51"/>
      <c r="J134" s="62"/>
      <c r="K134" s="49"/>
      <c r="L134" s="51"/>
    </row>
    <row r="135" spans="1:12" ht="14.25" hidden="1" x14ac:dyDescent="0.2">
      <c r="A135" s="62"/>
      <c r="B135" s="71"/>
      <c r="C135" s="97" t="s">
        <v>434</v>
      </c>
      <c r="D135" s="97"/>
      <c r="E135" s="97"/>
      <c r="F135" s="97"/>
      <c r="G135" s="97"/>
      <c r="H135" s="97"/>
      <c r="I135" s="51"/>
      <c r="J135" s="62"/>
      <c r="K135" s="49"/>
      <c r="L135" s="51">
        <v>0</v>
      </c>
    </row>
    <row r="136" spans="1:12" ht="14.25" hidden="1" x14ac:dyDescent="0.2">
      <c r="A136" s="62"/>
      <c r="B136" s="71"/>
      <c r="C136" s="97" t="s">
        <v>426</v>
      </c>
      <c r="D136" s="97"/>
      <c r="E136" s="97"/>
      <c r="F136" s="97"/>
      <c r="G136" s="97"/>
      <c r="H136" s="97"/>
      <c r="I136" s="51"/>
      <c r="J136" s="62"/>
      <c r="K136" s="49"/>
      <c r="L136" s="51">
        <v>0</v>
      </c>
    </row>
    <row r="137" spans="1:12" ht="14.25" hidden="1" x14ac:dyDescent="0.2">
      <c r="A137" s="62"/>
      <c r="B137" s="71"/>
      <c r="C137" s="97" t="s">
        <v>427</v>
      </c>
      <c r="D137" s="97"/>
      <c r="E137" s="97"/>
      <c r="F137" s="97"/>
      <c r="G137" s="97"/>
      <c r="H137" s="97"/>
      <c r="I137" s="51"/>
      <c r="J137" s="62"/>
      <c r="K137" s="49"/>
      <c r="L137" s="51">
        <v>0</v>
      </c>
    </row>
    <row r="138" spans="1:12" ht="14.25" hidden="1" x14ac:dyDescent="0.2">
      <c r="A138" s="62"/>
      <c r="B138" s="71"/>
      <c r="C138" s="102" t="s">
        <v>424</v>
      </c>
      <c r="D138" s="97"/>
      <c r="E138" s="97"/>
      <c r="F138" s="97"/>
      <c r="G138" s="97"/>
      <c r="H138" s="97"/>
      <c r="I138" s="51"/>
      <c r="J138" s="62"/>
      <c r="K138" s="49"/>
      <c r="L138" s="51"/>
    </row>
    <row r="139" spans="1:12" ht="14.25" hidden="1" x14ac:dyDescent="0.2">
      <c r="A139" s="62"/>
      <c r="B139" s="71"/>
      <c r="C139" s="97" t="s">
        <v>428</v>
      </c>
      <c r="D139" s="97"/>
      <c r="E139" s="97"/>
      <c r="F139" s="97"/>
      <c r="G139" s="97"/>
      <c r="H139" s="97"/>
      <c r="I139" s="51"/>
      <c r="J139" s="62"/>
      <c r="K139" s="49"/>
      <c r="L139" s="51">
        <v>0</v>
      </c>
    </row>
    <row r="140" spans="1:12" ht="14.25" hidden="1" x14ac:dyDescent="0.2">
      <c r="A140" s="62"/>
      <c r="B140" s="71"/>
      <c r="C140" s="97" t="s">
        <v>429</v>
      </c>
      <c r="D140" s="97"/>
      <c r="E140" s="97"/>
      <c r="F140" s="97"/>
      <c r="G140" s="97"/>
      <c r="H140" s="97"/>
      <c r="I140" s="51"/>
      <c r="J140" s="62"/>
      <c r="K140" s="49"/>
      <c r="L140" s="51">
        <v>0</v>
      </c>
    </row>
    <row r="141" spans="1:12" ht="14.25" hidden="1" x14ac:dyDescent="0.2">
      <c r="A141" s="62"/>
      <c r="B141" s="71"/>
      <c r="C141" s="97" t="s">
        <v>430</v>
      </c>
      <c r="D141" s="97"/>
      <c r="E141" s="97"/>
      <c r="F141" s="97"/>
      <c r="G141" s="97"/>
      <c r="H141" s="97"/>
      <c r="I141" s="51"/>
      <c r="J141" s="62"/>
      <c r="K141" s="49"/>
      <c r="L141" s="51">
        <v>0</v>
      </c>
    </row>
    <row r="142" spans="1:12" ht="14.25" hidden="1" x14ac:dyDescent="0.2">
      <c r="A142" s="62"/>
      <c r="B142" s="71"/>
      <c r="C142" s="97" t="s">
        <v>431</v>
      </c>
      <c r="D142" s="97"/>
      <c r="E142" s="97"/>
      <c r="F142" s="97"/>
      <c r="G142" s="97"/>
      <c r="H142" s="97"/>
      <c r="I142" s="51"/>
      <c r="J142" s="62"/>
      <c r="K142" s="49"/>
      <c r="L142" s="51">
        <v>0</v>
      </c>
    </row>
    <row r="143" spans="1:12" ht="14.25" hidden="1" x14ac:dyDescent="0.2">
      <c r="A143" s="62"/>
      <c r="B143" s="71"/>
      <c r="C143" s="97" t="s">
        <v>432</v>
      </c>
      <c r="D143" s="97"/>
      <c r="E143" s="97"/>
      <c r="F143" s="97"/>
      <c r="G143" s="97"/>
      <c r="H143" s="97"/>
      <c r="I143" s="51"/>
      <c r="J143" s="62"/>
      <c r="K143" s="49"/>
      <c r="L143" s="51">
        <v>0</v>
      </c>
    </row>
    <row r="144" spans="1:12" ht="14.25" hidden="1" x14ac:dyDescent="0.2">
      <c r="A144" s="62"/>
      <c r="B144" s="71"/>
      <c r="C144" s="97" t="s">
        <v>433</v>
      </c>
      <c r="D144" s="97"/>
      <c r="E144" s="97"/>
      <c r="F144" s="97"/>
      <c r="G144" s="97"/>
      <c r="H144" s="97"/>
      <c r="I144" s="51"/>
      <c r="J144" s="62"/>
      <c r="K144" s="49"/>
      <c r="L144" s="51">
        <v>0</v>
      </c>
    </row>
    <row r="146" spans="1:12" ht="15" x14ac:dyDescent="0.2">
      <c r="A146" s="72"/>
      <c r="B146" s="73"/>
      <c r="C146" s="101" t="s">
        <v>444</v>
      </c>
      <c r="D146" s="101"/>
      <c r="E146" s="101"/>
      <c r="F146" s="101"/>
      <c r="G146" s="101"/>
      <c r="H146" s="101"/>
      <c r="I146" s="53"/>
      <c r="J146" s="72"/>
      <c r="K146" s="74"/>
      <c r="L146" s="53">
        <v>344262.3</v>
      </c>
    </row>
    <row r="147" spans="1:12" ht="14.25" x14ac:dyDescent="0.2">
      <c r="A147" s="62"/>
      <c r="B147" s="71"/>
      <c r="C147" s="102" t="s">
        <v>420</v>
      </c>
      <c r="D147" s="97"/>
      <c r="E147" s="97"/>
      <c r="F147" s="97"/>
      <c r="G147" s="97"/>
      <c r="H147" s="97"/>
      <c r="I147" s="51"/>
      <c r="J147" s="62"/>
      <c r="K147" s="49"/>
      <c r="L147" s="51"/>
    </row>
    <row r="148" spans="1:12" ht="14.25" x14ac:dyDescent="0.2">
      <c r="A148" s="62"/>
      <c r="B148" s="71"/>
      <c r="C148" s="97" t="s">
        <v>421</v>
      </c>
      <c r="D148" s="97"/>
      <c r="E148" s="97"/>
      <c r="F148" s="97"/>
      <c r="G148" s="97"/>
      <c r="H148" s="97"/>
      <c r="I148" s="51"/>
      <c r="J148" s="62"/>
      <c r="K148" s="49"/>
      <c r="L148" s="51">
        <v>21048.939999999991</v>
      </c>
    </row>
    <row r="149" spans="1:12" ht="14.25" x14ac:dyDescent="0.2">
      <c r="A149" s="62"/>
      <c r="B149" s="71"/>
      <c r="C149" s="102" t="s">
        <v>420</v>
      </c>
      <c r="D149" s="97"/>
      <c r="E149" s="97"/>
      <c r="F149" s="97"/>
      <c r="G149" s="97"/>
      <c r="H149" s="97"/>
      <c r="I149" s="51"/>
      <c r="J149" s="62"/>
      <c r="K149" s="49"/>
      <c r="L149" s="51"/>
    </row>
    <row r="150" spans="1:12" ht="14.25" x14ac:dyDescent="0.2">
      <c r="A150" s="62"/>
      <c r="B150" s="71"/>
      <c r="C150" s="97" t="s">
        <v>422</v>
      </c>
      <c r="D150" s="97"/>
      <c r="E150" s="97"/>
      <c r="F150" s="97"/>
      <c r="G150" s="97"/>
      <c r="H150" s="97"/>
      <c r="I150" s="51"/>
      <c r="J150" s="62"/>
      <c r="K150" s="49"/>
      <c r="L150" s="51">
        <v>15509.74</v>
      </c>
    </row>
    <row r="151" spans="1:12" ht="14.25" hidden="1" x14ac:dyDescent="0.2">
      <c r="A151" s="62"/>
      <c r="B151" s="71"/>
      <c r="C151" s="97" t="s">
        <v>423</v>
      </c>
      <c r="D151" s="97"/>
      <c r="E151" s="97"/>
      <c r="F151" s="97"/>
      <c r="G151" s="97"/>
      <c r="H151" s="97"/>
      <c r="I151" s="51"/>
      <c r="J151" s="62"/>
      <c r="K151" s="49"/>
      <c r="L151" s="51">
        <v>955.77</v>
      </c>
    </row>
    <row r="152" spans="1:12" ht="14.25" hidden="1" x14ac:dyDescent="0.2">
      <c r="A152" s="62"/>
      <c r="B152" s="71"/>
      <c r="C152" s="102" t="s">
        <v>424</v>
      </c>
      <c r="D152" s="97"/>
      <c r="E152" s="97"/>
      <c r="F152" s="97"/>
      <c r="G152" s="97"/>
      <c r="H152" s="97"/>
      <c r="I152" s="51"/>
      <c r="J152" s="62"/>
      <c r="K152" s="49"/>
      <c r="L152" s="51"/>
    </row>
    <row r="153" spans="1:12" ht="14.25" x14ac:dyDescent="0.2">
      <c r="A153" s="62"/>
      <c r="B153" s="71"/>
      <c r="C153" s="97" t="s">
        <v>423</v>
      </c>
      <c r="D153" s="97"/>
      <c r="E153" s="97"/>
      <c r="F153" s="97"/>
      <c r="G153" s="97"/>
      <c r="H153" s="97"/>
      <c r="I153" s="51"/>
      <c r="J153" s="62"/>
      <c r="K153" s="49"/>
      <c r="L153" s="51">
        <v>444.01</v>
      </c>
    </row>
    <row r="154" spans="1:12" ht="14.25" hidden="1" x14ac:dyDescent="0.2">
      <c r="A154" s="62"/>
      <c r="B154" s="71"/>
      <c r="C154" s="102" t="s">
        <v>425</v>
      </c>
      <c r="D154" s="97"/>
      <c r="E154" s="97"/>
      <c r="F154" s="97"/>
      <c r="G154" s="97"/>
      <c r="H154" s="97"/>
      <c r="I154" s="51"/>
      <c r="J154" s="62"/>
      <c r="K154" s="49"/>
      <c r="L154" s="51"/>
    </row>
    <row r="155" spans="1:12" ht="14.25" x14ac:dyDescent="0.2">
      <c r="A155" s="62"/>
      <c r="B155" s="71"/>
      <c r="C155" s="97" t="s">
        <v>434</v>
      </c>
      <c r="D155" s="97"/>
      <c r="E155" s="97"/>
      <c r="F155" s="97"/>
      <c r="G155" s="97"/>
      <c r="H155" s="97"/>
      <c r="I155" s="51"/>
      <c r="J155" s="62"/>
      <c r="K155" s="49"/>
      <c r="L155" s="51">
        <v>511.76</v>
      </c>
    </row>
    <row r="156" spans="1:12" ht="14.25" hidden="1" x14ac:dyDescent="0.2">
      <c r="A156" s="62"/>
      <c r="B156" s="71"/>
      <c r="C156" s="97" t="s">
        <v>426</v>
      </c>
      <c r="D156" s="97"/>
      <c r="E156" s="97"/>
      <c r="F156" s="97"/>
      <c r="G156" s="97"/>
      <c r="H156" s="97"/>
      <c r="I156" s="51"/>
      <c r="J156" s="62"/>
      <c r="K156" s="49"/>
      <c r="L156" s="51">
        <v>0</v>
      </c>
    </row>
    <row r="157" spans="1:12" ht="14.25" x14ac:dyDescent="0.2">
      <c r="A157" s="62"/>
      <c r="B157" s="71"/>
      <c r="C157" s="97" t="s">
        <v>427</v>
      </c>
      <c r="D157" s="97"/>
      <c r="E157" s="97"/>
      <c r="F157" s="97"/>
      <c r="G157" s="97"/>
      <c r="H157" s="97"/>
      <c r="I157" s="51"/>
      <c r="J157" s="62"/>
      <c r="K157" s="49"/>
      <c r="L157" s="51">
        <v>4583.429999999993</v>
      </c>
    </row>
    <row r="158" spans="1:12" ht="14.25" x14ac:dyDescent="0.2">
      <c r="A158" s="62"/>
      <c r="B158" s="71"/>
      <c r="C158" s="102" t="s">
        <v>424</v>
      </c>
      <c r="D158" s="97"/>
      <c r="E158" s="97"/>
      <c r="F158" s="97"/>
      <c r="G158" s="97"/>
      <c r="H158" s="97"/>
      <c r="I158" s="51"/>
      <c r="J158" s="62"/>
      <c r="K158" s="49"/>
      <c r="L158" s="51"/>
    </row>
    <row r="159" spans="1:12" ht="14.25" x14ac:dyDescent="0.2">
      <c r="A159" s="62"/>
      <c r="B159" s="71"/>
      <c r="C159" s="97" t="s">
        <v>428</v>
      </c>
      <c r="D159" s="97"/>
      <c r="E159" s="97"/>
      <c r="F159" s="97"/>
      <c r="G159" s="97"/>
      <c r="H159" s="97"/>
      <c r="I159" s="51"/>
      <c r="J159" s="62"/>
      <c r="K159" s="49"/>
      <c r="L159" s="51">
        <v>4583.429999999993</v>
      </c>
    </row>
    <row r="160" spans="1:12" ht="14.25" hidden="1" x14ac:dyDescent="0.2">
      <c r="A160" s="62"/>
      <c r="B160" s="71"/>
      <c r="C160" s="97" t="s">
        <v>429</v>
      </c>
      <c r="D160" s="97"/>
      <c r="E160" s="97"/>
      <c r="F160" s="97"/>
      <c r="G160" s="97"/>
      <c r="H160" s="97"/>
      <c r="I160" s="51"/>
      <c r="J160" s="62"/>
      <c r="K160" s="49"/>
      <c r="L160" s="51">
        <v>0</v>
      </c>
    </row>
    <row r="161" spans="1:12" ht="14.25" hidden="1" x14ac:dyDescent="0.2">
      <c r="A161" s="62"/>
      <c r="B161" s="71"/>
      <c r="C161" s="97" t="s">
        <v>430</v>
      </c>
      <c r="D161" s="97"/>
      <c r="E161" s="97"/>
      <c r="F161" s="97"/>
      <c r="G161" s="97"/>
      <c r="H161" s="97"/>
      <c r="I161" s="51"/>
      <c r="J161" s="62"/>
      <c r="K161" s="49"/>
      <c r="L161" s="51">
        <v>0</v>
      </c>
    </row>
    <row r="162" spans="1:12" ht="14.25" x14ac:dyDescent="0.2">
      <c r="A162" s="62"/>
      <c r="B162" s="71"/>
      <c r="C162" s="97" t="s">
        <v>445</v>
      </c>
      <c r="D162" s="97"/>
      <c r="E162" s="97"/>
      <c r="F162" s="97"/>
      <c r="G162" s="97"/>
      <c r="H162" s="97"/>
      <c r="I162" s="51"/>
      <c r="J162" s="62"/>
      <c r="K162" s="49"/>
      <c r="L162" s="51">
        <v>16021.5</v>
      </c>
    </row>
    <row r="163" spans="1:12" ht="14.25" x14ac:dyDescent="0.2">
      <c r="A163" s="62"/>
      <c r="B163" s="71"/>
      <c r="C163" s="97" t="s">
        <v>446</v>
      </c>
      <c r="D163" s="97"/>
      <c r="E163" s="97"/>
      <c r="F163" s="97"/>
      <c r="G163" s="97"/>
      <c r="H163" s="97"/>
      <c r="I163" s="51"/>
      <c r="J163" s="62"/>
      <c r="K163" s="49"/>
      <c r="L163" s="51">
        <v>14259.14</v>
      </c>
    </row>
    <row r="164" spans="1:12" ht="14.25" x14ac:dyDescent="0.2">
      <c r="A164" s="62"/>
      <c r="B164" s="71"/>
      <c r="C164" s="97" t="s">
        <v>447</v>
      </c>
      <c r="D164" s="97"/>
      <c r="E164" s="97"/>
      <c r="F164" s="97"/>
      <c r="G164" s="97"/>
      <c r="H164" s="97"/>
      <c r="I164" s="51"/>
      <c r="J164" s="62"/>
      <c r="K164" s="49"/>
      <c r="L164" s="51">
        <v>7049.46</v>
      </c>
    </row>
    <row r="165" spans="1:12" ht="14.25" x14ac:dyDescent="0.2">
      <c r="A165" s="62"/>
      <c r="B165" s="71"/>
      <c r="C165" s="97" t="s">
        <v>448</v>
      </c>
      <c r="D165" s="97"/>
      <c r="E165" s="97"/>
      <c r="F165" s="97"/>
      <c r="G165" s="97"/>
      <c r="H165" s="97"/>
      <c r="I165" s="51"/>
      <c r="J165" s="62"/>
      <c r="K165" s="49"/>
      <c r="L165" s="51">
        <v>301904.76</v>
      </c>
    </row>
    <row r="166" spans="1:12" ht="14.25" x14ac:dyDescent="0.2">
      <c r="A166" s="62"/>
      <c r="B166" s="71"/>
      <c r="C166" s="102" t="s">
        <v>420</v>
      </c>
      <c r="D166" s="97"/>
      <c r="E166" s="97"/>
      <c r="F166" s="97"/>
      <c r="G166" s="97"/>
      <c r="H166" s="97"/>
      <c r="I166" s="51"/>
      <c r="J166" s="62"/>
      <c r="K166" s="49"/>
      <c r="L166" s="51"/>
    </row>
    <row r="167" spans="1:12" ht="14.25" x14ac:dyDescent="0.2">
      <c r="A167" s="62"/>
      <c r="B167" s="71"/>
      <c r="C167" s="97" t="s">
        <v>437</v>
      </c>
      <c r="D167" s="97"/>
      <c r="E167" s="97"/>
      <c r="F167" s="97"/>
      <c r="G167" s="97"/>
      <c r="H167" s="97"/>
      <c r="I167" s="51"/>
      <c r="J167" s="62"/>
      <c r="K167" s="49"/>
      <c r="L167" s="51">
        <v>301904.76</v>
      </c>
    </row>
    <row r="168" spans="1:12" ht="14.25" hidden="1" x14ac:dyDescent="0.2">
      <c r="A168" s="62"/>
      <c r="B168" s="71"/>
      <c r="C168" s="97" t="s">
        <v>438</v>
      </c>
      <c r="D168" s="97"/>
      <c r="E168" s="97"/>
      <c r="F168" s="97"/>
      <c r="G168" s="97"/>
      <c r="H168" s="97"/>
      <c r="I168" s="51"/>
      <c r="J168" s="62"/>
      <c r="K168" s="49"/>
      <c r="L168" s="51">
        <v>0</v>
      </c>
    </row>
    <row r="169" spans="1:12" ht="14.25" hidden="1" x14ac:dyDescent="0.2">
      <c r="A169" s="62"/>
      <c r="B169" s="71"/>
      <c r="C169" s="97" t="s">
        <v>449</v>
      </c>
      <c r="D169" s="97"/>
      <c r="E169" s="97"/>
      <c r="F169" s="97"/>
      <c r="G169" s="97"/>
      <c r="H169" s="97"/>
      <c r="I169" s="51"/>
      <c r="J169" s="62"/>
      <c r="K169" s="49"/>
      <c r="L169" s="51">
        <v>0</v>
      </c>
    </row>
    <row r="170" spans="1:12" ht="14.25" x14ac:dyDescent="0.2">
      <c r="A170" s="62"/>
      <c r="B170" s="71"/>
      <c r="C170" s="101" t="s">
        <v>450</v>
      </c>
      <c r="D170" s="97"/>
      <c r="E170" s="97"/>
      <c r="F170" s="97"/>
      <c r="G170" s="97"/>
      <c r="H170" s="97"/>
      <c r="I170" s="51"/>
      <c r="J170" s="62"/>
      <c r="K170" s="49"/>
      <c r="L170" s="51"/>
    </row>
    <row r="171" spans="1:12" ht="14.25" x14ac:dyDescent="0.2">
      <c r="A171" s="62"/>
      <c r="B171" s="71"/>
      <c r="C171" s="97" t="s">
        <v>451</v>
      </c>
      <c r="D171" s="97"/>
      <c r="E171" s="97"/>
      <c r="F171" s="97"/>
      <c r="G171" s="97"/>
      <c r="H171" s="97"/>
      <c r="I171" s="51"/>
      <c r="J171" s="62"/>
      <c r="K171" s="49"/>
      <c r="L171" s="51">
        <v>3809.52</v>
      </c>
    </row>
    <row r="172" spans="1:12" ht="14.25" x14ac:dyDescent="0.2">
      <c r="A172" s="62"/>
      <c r="B172" s="71"/>
      <c r="C172" s="97" t="s">
        <v>452</v>
      </c>
      <c r="D172" s="97"/>
      <c r="E172" s="97"/>
      <c r="F172" s="97"/>
      <c r="G172" s="97"/>
      <c r="H172" s="97"/>
      <c r="I172" s="51"/>
      <c r="J172" s="62"/>
      <c r="K172" s="49"/>
      <c r="L172" s="51">
        <v>301904.76</v>
      </c>
    </row>
    <row r="173" spans="1:12" ht="14.25" x14ac:dyDescent="0.2">
      <c r="A173" s="62"/>
      <c r="B173" s="71"/>
      <c r="C173" s="97" t="s">
        <v>453</v>
      </c>
      <c r="D173" s="97"/>
      <c r="E173" s="97"/>
      <c r="F173" s="98"/>
      <c r="G173" s="52">
        <v>20.6</v>
      </c>
      <c r="H173" s="62"/>
      <c r="I173" s="62"/>
      <c r="J173" s="62"/>
      <c r="K173" s="62"/>
      <c r="L173" s="62"/>
    </row>
    <row r="174" spans="1:12" ht="14.25" x14ac:dyDescent="0.2">
      <c r="A174" s="62"/>
      <c r="B174" s="71"/>
      <c r="C174" s="97" t="s">
        <v>454</v>
      </c>
      <c r="D174" s="97"/>
      <c r="E174" s="97"/>
      <c r="F174" s="98"/>
      <c r="G174" s="52">
        <v>0.7</v>
      </c>
      <c r="H174" s="62"/>
      <c r="I174" s="62"/>
      <c r="J174" s="62"/>
      <c r="K174" s="62"/>
      <c r="L174" s="62"/>
    </row>
    <row r="176" spans="1:12" ht="14.25" x14ac:dyDescent="0.2">
      <c r="C176" s="99" t="s">
        <v>188</v>
      </c>
      <c r="D176" s="99"/>
      <c r="E176" s="99"/>
      <c r="F176" s="99"/>
      <c r="G176" s="99"/>
      <c r="H176" s="99"/>
      <c r="I176" s="99"/>
      <c r="J176" s="99"/>
      <c r="K176" s="99"/>
      <c r="L176" s="60">
        <v>75737.710000000006</v>
      </c>
    </row>
    <row r="177" spans="1:12" ht="14.25" x14ac:dyDescent="0.2">
      <c r="C177" s="99" t="s">
        <v>190</v>
      </c>
      <c r="D177" s="99"/>
      <c r="E177" s="99"/>
      <c r="F177" s="99"/>
      <c r="G177" s="99"/>
      <c r="H177" s="99"/>
      <c r="I177" s="99"/>
      <c r="J177" s="99"/>
      <c r="K177" s="99"/>
      <c r="L177" s="60">
        <v>420000.01</v>
      </c>
    </row>
    <row r="180" spans="1:12" ht="14.25" customHeight="1" x14ac:dyDescent="0.2">
      <c r="A180" s="83"/>
      <c r="B180" s="84" t="s">
        <v>455</v>
      </c>
      <c r="C180" s="86" t="s">
        <v>466</v>
      </c>
      <c r="D180" s="35"/>
      <c r="E180" s="35"/>
      <c r="F180" s="35"/>
      <c r="G180" s="35"/>
      <c r="H180" s="85" t="s">
        <v>466</v>
      </c>
      <c r="I180" s="25"/>
      <c r="J180" s="25"/>
      <c r="K180" s="39"/>
      <c r="L180" s="39"/>
    </row>
    <row r="181" spans="1:12" ht="14.25" customHeight="1" x14ac:dyDescent="0.2">
      <c r="A181" s="83"/>
      <c r="B181" s="87"/>
      <c r="C181" s="100" t="s">
        <v>456</v>
      </c>
      <c r="D181" s="100"/>
      <c r="E181" s="100"/>
      <c r="F181" s="100"/>
      <c r="G181" s="100"/>
      <c r="H181" s="25"/>
      <c r="I181" s="25"/>
      <c r="J181" s="25"/>
      <c r="K181" s="39"/>
      <c r="L181" s="39"/>
    </row>
    <row r="182" spans="1:12" ht="14.25" customHeight="1" x14ac:dyDescent="0.2">
      <c r="A182" s="83"/>
      <c r="B182" s="87"/>
      <c r="C182" s="21"/>
      <c r="D182" s="21"/>
      <c r="E182" s="21"/>
      <c r="F182" s="21"/>
      <c r="G182" s="21"/>
      <c r="H182" s="25"/>
      <c r="I182" s="25"/>
      <c r="J182" s="25"/>
      <c r="K182" s="39"/>
      <c r="L182" s="39"/>
    </row>
    <row r="183" spans="1:12" ht="14.25" customHeight="1" x14ac:dyDescent="0.2">
      <c r="A183" s="83"/>
      <c r="B183" s="84" t="s">
        <v>457</v>
      </c>
      <c r="C183" s="86" t="s">
        <v>466</v>
      </c>
      <c r="D183" s="35"/>
      <c r="E183" s="35"/>
      <c r="F183" s="35"/>
      <c r="G183" s="35"/>
      <c r="H183" s="85" t="s">
        <v>466</v>
      </c>
      <c r="I183" s="25"/>
      <c r="J183" s="25"/>
      <c r="K183" s="39"/>
      <c r="L183" s="39"/>
    </row>
    <row r="184" spans="1:12" ht="14.25" customHeight="1" x14ac:dyDescent="0.2">
      <c r="A184" s="21"/>
      <c r="B184" s="21"/>
      <c r="C184" s="100" t="s">
        <v>456</v>
      </c>
      <c r="D184" s="100"/>
      <c r="E184" s="100"/>
      <c r="F184" s="100"/>
      <c r="G184" s="100"/>
      <c r="H184" s="25"/>
      <c r="I184" s="25"/>
      <c r="J184" s="25"/>
      <c r="K184" s="39"/>
      <c r="L184" s="39"/>
    </row>
  </sheetData>
  <mergeCells count="149">
    <mergeCell ref="A2:E2"/>
    <mergeCell ref="F2:L2"/>
    <mergeCell ref="A4:E4"/>
    <mergeCell ref="F4:L4"/>
    <mergeCell ref="A6:E6"/>
    <mergeCell ref="F6:L6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C65:H65"/>
    <mergeCell ref="I65:J65"/>
    <mergeCell ref="K65:L65"/>
    <mergeCell ref="C67:H67"/>
    <mergeCell ref="I67:J67"/>
    <mergeCell ref="K67:L67"/>
    <mergeCell ref="A46:A50"/>
    <mergeCell ref="B46:B50"/>
    <mergeCell ref="C46:C50"/>
    <mergeCell ref="D46:D50"/>
    <mergeCell ref="E46:G49"/>
    <mergeCell ref="H46:L49"/>
    <mergeCell ref="C73:H73"/>
    <mergeCell ref="C75:H75"/>
    <mergeCell ref="C76:H76"/>
    <mergeCell ref="C77:H77"/>
    <mergeCell ref="C78:H78"/>
    <mergeCell ref="C79:H79"/>
    <mergeCell ref="C69:H69"/>
    <mergeCell ref="I69:J69"/>
    <mergeCell ref="K69:L69"/>
    <mergeCell ref="C71:H71"/>
    <mergeCell ref="I71:J71"/>
    <mergeCell ref="K71:L71"/>
    <mergeCell ref="C86:H86"/>
    <mergeCell ref="C87:H87"/>
    <mergeCell ref="C88:H88"/>
    <mergeCell ref="C89:H89"/>
    <mergeCell ref="C90:H90"/>
    <mergeCell ref="C91:H91"/>
    <mergeCell ref="C80:H80"/>
    <mergeCell ref="C81:H81"/>
    <mergeCell ref="C82:H82"/>
    <mergeCell ref="C83:H83"/>
    <mergeCell ref="C84:H84"/>
    <mergeCell ref="C85:H85"/>
    <mergeCell ref="C99:H99"/>
    <mergeCell ref="C100:H100"/>
    <mergeCell ref="C101:H101"/>
    <mergeCell ref="C102:H102"/>
    <mergeCell ref="C103:H103"/>
    <mergeCell ref="C104:H104"/>
    <mergeCell ref="C92:H92"/>
    <mergeCell ref="C93:H93"/>
    <mergeCell ref="C95:H95"/>
    <mergeCell ref="C96:H96"/>
    <mergeCell ref="C97:H97"/>
    <mergeCell ref="C98:H98"/>
    <mergeCell ref="C111:H111"/>
    <mergeCell ref="C112:H112"/>
    <mergeCell ref="C113:H113"/>
    <mergeCell ref="C115:H115"/>
    <mergeCell ref="C116:H116"/>
    <mergeCell ref="C117:H117"/>
    <mergeCell ref="C105:H105"/>
    <mergeCell ref="C106:H106"/>
    <mergeCell ref="C107:H107"/>
    <mergeCell ref="C108:H108"/>
    <mergeCell ref="C109:H109"/>
    <mergeCell ref="C110:H110"/>
    <mergeCell ref="C125:H125"/>
    <mergeCell ref="C126:H126"/>
    <mergeCell ref="C127:H127"/>
    <mergeCell ref="C128:H128"/>
    <mergeCell ref="C129:H129"/>
    <mergeCell ref="C130:H130"/>
    <mergeCell ref="C118:H118"/>
    <mergeCell ref="C120:H120"/>
    <mergeCell ref="C121:H121"/>
    <mergeCell ref="C122:H122"/>
    <mergeCell ref="C123:H123"/>
    <mergeCell ref="C124:H124"/>
    <mergeCell ref="C137:H137"/>
    <mergeCell ref="C138:H138"/>
    <mergeCell ref="C139:H139"/>
    <mergeCell ref="C140:H140"/>
    <mergeCell ref="C141:H141"/>
    <mergeCell ref="C142:H142"/>
    <mergeCell ref="C131:H131"/>
    <mergeCell ref="C132:H132"/>
    <mergeCell ref="C133:H133"/>
    <mergeCell ref="C134:H134"/>
    <mergeCell ref="C135:H135"/>
    <mergeCell ref="C136:H136"/>
    <mergeCell ref="C150:H150"/>
    <mergeCell ref="C151:H151"/>
    <mergeCell ref="C152:H152"/>
    <mergeCell ref="C153:H153"/>
    <mergeCell ref="C154:H154"/>
    <mergeCell ref="C155:H155"/>
    <mergeCell ref="C143:H143"/>
    <mergeCell ref="C144:H144"/>
    <mergeCell ref="C146:H146"/>
    <mergeCell ref="C147:H147"/>
    <mergeCell ref="C148:H148"/>
    <mergeCell ref="C149:H149"/>
    <mergeCell ref="C162:H162"/>
    <mergeCell ref="C163:H163"/>
    <mergeCell ref="C164:H164"/>
    <mergeCell ref="C165:H165"/>
    <mergeCell ref="C166:H166"/>
    <mergeCell ref="C167:H167"/>
    <mergeCell ref="C156:H156"/>
    <mergeCell ref="C157:H157"/>
    <mergeCell ref="C158:H158"/>
    <mergeCell ref="C159:H159"/>
    <mergeCell ref="C160:H160"/>
    <mergeCell ref="C161:H161"/>
    <mergeCell ref="C174:F174"/>
    <mergeCell ref="C176:K176"/>
    <mergeCell ref="C177:K177"/>
    <mergeCell ref="C181:G181"/>
    <mergeCell ref="C184:G184"/>
    <mergeCell ref="C168:H168"/>
    <mergeCell ref="C169:H169"/>
    <mergeCell ref="C170:H170"/>
    <mergeCell ref="C171:H171"/>
    <mergeCell ref="C172:H172"/>
    <mergeCell ref="C173:F173"/>
  </mergeCells>
  <pageMargins left="0.4" right="0.2" top="0.2" bottom="0.4" header="0.2" footer="0.2"/>
  <pageSetup paperSize="9" scale="70" fitToHeight="0" orientation="landscape" horizontalDpi="0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439D-3AC4-4912-8CD8-0A05DB9971B0}">
  <sheetPr>
    <pageSetUpPr fitToPage="1"/>
  </sheetPr>
  <dimension ref="A1:AF24"/>
  <sheetViews>
    <sheetView zoomScaleNormal="100" workbookViewId="0">
      <selection activeCell="C26" sqref="C26"/>
    </sheetView>
  </sheetViews>
  <sheetFormatPr defaultRowHeight="12.75" x14ac:dyDescent="0.2"/>
  <cols>
    <col min="1" max="2" width="6.7109375" customWidth="1"/>
    <col min="3" max="3" width="75.7109375" customWidth="1"/>
    <col min="4" max="8" width="15.7109375" customWidth="1"/>
    <col min="30" max="30" width="0" hidden="1" customWidth="1"/>
    <col min="31" max="31" width="114.7109375" hidden="1" customWidth="1"/>
    <col min="32" max="32" width="165.7109375" hidden="1" customWidth="1"/>
  </cols>
  <sheetData>
    <row r="1" spans="1:31" x14ac:dyDescent="0.2">
      <c r="A1" s="13" t="s">
        <v>0</v>
      </c>
    </row>
    <row r="2" spans="1:31" ht="14.25" x14ac:dyDescent="0.2">
      <c r="D2" s="44"/>
      <c r="E2" s="44"/>
    </row>
    <row r="3" spans="1:31" ht="15" x14ac:dyDescent="0.25">
      <c r="D3" s="44"/>
      <c r="E3" s="88" t="s">
        <v>458</v>
      </c>
    </row>
    <row r="4" spans="1:31" ht="15" x14ac:dyDescent="0.25">
      <c r="D4" s="88"/>
      <c r="E4" s="88"/>
    </row>
    <row r="5" spans="1:31" ht="15" x14ac:dyDescent="0.25">
      <c r="D5" s="128" t="s">
        <v>459</v>
      </c>
      <c r="E5" s="128"/>
    </row>
    <row r="6" spans="1:31" ht="15" x14ac:dyDescent="0.25">
      <c r="D6" s="88"/>
      <c r="E6" s="88"/>
    </row>
    <row r="7" spans="1:31" ht="15" x14ac:dyDescent="0.25">
      <c r="D7" s="128" t="s">
        <v>459</v>
      </c>
      <c r="E7" s="128"/>
    </row>
    <row r="8" spans="1:31" ht="15" x14ac:dyDescent="0.25">
      <c r="D8" s="88"/>
      <c r="E8" s="88"/>
    </row>
    <row r="9" spans="1:31" ht="15" x14ac:dyDescent="0.25">
      <c r="D9" s="88" t="s">
        <v>460</v>
      </c>
      <c r="E9" s="44"/>
    </row>
    <row r="10" spans="1:31" ht="14.25" x14ac:dyDescent="0.2">
      <c r="D10" s="44"/>
      <c r="E10" s="44"/>
    </row>
    <row r="12" spans="1:31" ht="15.75" x14ac:dyDescent="0.2">
      <c r="B12" s="129" t="s">
        <v>467</v>
      </c>
      <c r="C12" s="129"/>
      <c r="D12" s="129"/>
      <c r="E12" s="129"/>
    </row>
    <row r="13" spans="1:31" ht="30" customHeight="1" x14ac:dyDescent="0.2">
      <c r="B13" s="130" t="s">
        <v>468</v>
      </c>
      <c r="C13" s="130"/>
      <c r="D13" s="130"/>
      <c r="E13" s="130"/>
      <c r="AE13" s="89" t="str">
        <f>Source!G12</f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</row>
    <row r="14" spans="1:31" hidden="1" x14ac:dyDescent="0.2"/>
    <row r="16" spans="1:31" ht="99.75" x14ac:dyDescent="0.2">
      <c r="A16" s="91" t="s">
        <v>386</v>
      </c>
      <c r="B16" s="91" t="s">
        <v>461</v>
      </c>
      <c r="C16" s="91" t="s">
        <v>388</v>
      </c>
      <c r="D16" s="91" t="s">
        <v>389</v>
      </c>
      <c r="E16" s="91" t="s">
        <v>390</v>
      </c>
      <c r="F16" s="91" t="s">
        <v>462</v>
      </c>
      <c r="G16" s="91" t="s">
        <v>463</v>
      </c>
      <c r="H16" s="91" t="s">
        <v>464</v>
      </c>
    </row>
    <row r="17" spans="1:32" ht="14.25" x14ac:dyDescent="0.2">
      <c r="A17" s="91">
        <v>1</v>
      </c>
      <c r="B17" s="91">
        <v>2</v>
      </c>
      <c r="C17" s="91">
        <v>3</v>
      </c>
      <c r="D17" s="91">
        <v>4</v>
      </c>
      <c r="E17" s="91">
        <v>5</v>
      </c>
      <c r="F17" s="91">
        <v>6</v>
      </c>
      <c r="G17" s="91">
        <v>7</v>
      </c>
      <c r="H17" s="91">
        <v>8</v>
      </c>
    </row>
    <row r="18" spans="1:32" ht="33" x14ac:dyDescent="0.25">
      <c r="A18" s="131" t="s">
        <v>468</v>
      </c>
      <c r="B18" s="131"/>
      <c r="C18" s="131"/>
      <c r="D18" s="131"/>
      <c r="E18" s="131"/>
      <c r="F18" s="131"/>
      <c r="G18" s="131"/>
      <c r="H18" s="131"/>
      <c r="AF18" s="92" t="str">
        <f>CONCATENATE("Локальная смета: ", Source!G20)</f>
        <v>Локальная смета: 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</row>
    <row r="19" spans="1:32" ht="42.75" x14ac:dyDescent="0.2">
      <c r="A19" s="90">
        <v>1</v>
      </c>
      <c r="B19" s="90" t="s">
        <v>33</v>
      </c>
      <c r="C19" s="93" t="s">
        <v>35</v>
      </c>
      <c r="D19" s="90" t="s">
        <v>18</v>
      </c>
      <c r="E19" s="94">
        <v>1</v>
      </c>
      <c r="F19" s="90" t="s">
        <v>3</v>
      </c>
      <c r="G19" s="90">
        <v>1</v>
      </c>
      <c r="H19" s="93"/>
    </row>
    <row r="22" spans="1:32" ht="15" x14ac:dyDescent="0.25">
      <c r="C22" s="95"/>
      <c r="D22" s="95" t="s">
        <v>466</v>
      </c>
      <c r="E22" s="96"/>
    </row>
    <row r="23" spans="1:32" ht="15" x14ac:dyDescent="0.25">
      <c r="C23" s="44"/>
      <c r="D23" s="96"/>
      <c r="E23" s="96"/>
    </row>
    <row r="24" spans="1:32" ht="15" x14ac:dyDescent="0.25">
      <c r="C24" s="95"/>
      <c r="D24" s="95" t="s">
        <v>466</v>
      </c>
      <c r="E24" s="96"/>
    </row>
  </sheetData>
  <mergeCells count="5">
    <mergeCell ref="D5:E5"/>
    <mergeCell ref="D7:E7"/>
    <mergeCell ref="B12:E12"/>
    <mergeCell ref="B13:E13"/>
    <mergeCell ref="A18:H18"/>
  </mergeCells>
  <pageMargins left="0.4" right="0.2" top="0.2" bottom="0.4" header="0.2" footer="0.2"/>
  <pageSetup paperSize="9" scale="59" fitToHeight="0" orientation="portrait" horizontalDpi="0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77"/>
  <sheetViews>
    <sheetView workbookViewId="0">
      <selection activeCell="A173" sqref="A173:AX173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74933</v>
      </c>
      <c r="M1">
        <v>10</v>
      </c>
      <c r="N1">
        <v>12</v>
      </c>
      <c r="O1">
        <v>1</v>
      </c>
      <c r="P1">
        <v>0</v>
      </c>
      <c r="Q1">
        <v>2</v>
      </c>
    </row>
    <row r="4" spans="1:133" x14ac:dyDescent="0.2">
      <c r="A4" s="1">
        <v>2</v>
      </c>
      <c r="B4" s="1">
        <v>1</v>
      </c>
      <c r="C4" s="1">
        <v>-1</v>
      </c>
      <c r="D4" s="1"/>
      <c r="E4" s="1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>
        <v>0</v>
      </c>
    </row>
    <row r="12" spans="1:133" x14ac:dyDescent="0.2">
      <c r="A12" s="1">
        <v>1</v>
      </c>
      <c r="B12" s="1">
        <v>171</v>
      </c>
      <c r="C12" s="1">
        <v>0</v>
      </c>
      <c r="D12" s="1">
        <f>ROW(A112)</f>
        <v>112</v>
      </c>
      <c r="E12" s="1">
        <v>0</v>
      </c>
      <c r="F12" s="1" t="s">
        <v>5</v>
      </c>
      <c r="G12" s="1" t="s">
        <v>6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7</v>
      </c>
      <c r="BI12" s="1" t="s">
        <v>8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9</v>
      </c>
      <c r="BZ12" s="1" t="s">
        <v>10</v>
      </c>
      <c r="CA12" s="1" t="s">
        <v>11</v>
      </c>
      <c r="CB12" s="1" t="s">
        <v>11</v>
      </c>
      <c r="CC12" s="1" t="s">
        <v>11</v>
      </c>
      <c r="CD12" s="1" t="s">
        <v>11</v>
      </c>
      <c r="CE12" s="1" t="s">
        <v>12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13</v>
      </c>
      <c r="CR12" s="1" t="s">
        <v>14</v>
      </c>
      <c r="CS12" s="1">
        <v>46161</v>
      </c>
      <c r="CT12" s="1">
        <v>567</v>
      </c>
      <c r="CU12" s="1">
        <v>18</v>
      </c>
      <c r="CV12" s="1" t="s">
        <v>359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B112</f>
        <v>171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  <c r="H18" s="3"/>
      <c r="I18" s="3"/>
      <c r="J18" s="3"/>
      <c r="K18" s="3"/>
      <c r="L18" s="3"/>
      <c r="M18" s="3"/>
      <c r="N18" s="3"/>
      <c r="O18" s="3">
        <f t="shared" ref="O18:AT18" si="1">O112</f>
        <v>322953.7</v>
      </c>
      <c r="P18" s="3">
        <f t="shared" si="1"/>
        <v>306488.19</v>
      </c>
      <c r="Q18" s="3">
        <f t="shared" si="1"/>
        <v>444.01</v>
      </c>
      <c r="R18" s="3">
        <f t="shared" si="1"/>
        <v>511.76</v>
      </c>
      <c r="S18" s="3">
        <f t="shared" si="1"/>
        <v>15509.74</v>
      </c>
      <c r="T18" s="3">
        <f t="shared" si="1"/>
        <v>0</v>
      </c>
      <c r="U18" s="3">
        <f t="shared" si="1"/>
        <v>20.6</v>
      </c>
      <c r="V18" s="3">
        <f t="shared" si="1"/>
        <v>0.7</v>
      </c>
      <c r="W18" s="3">
        <f t="shared" si="1"/>
        <v>0</v>
      </c>
      <c r="X18" s="3">
        <f t="shared" si="1"/>
        <v>14259.14</v>
      </c>
      <c r="Y18" s="3">
        <f t="shared" si="1"/>
        <v>7049.46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301904.76</v>
      </c>
      <c r="AQ18" s="3">
        <f t="shared" si="1"/>
        <v>0</v>
      </c>
      <c r="AR18" s="3">
        <f t="shared" si="1"/>
        <v>344262.3</v>
      </c>
      <c r="AS18" s="3">
        <f t="shared" si="1"/>
        <v>0</v>
      </c>
      <c r="AT18" s="3">
        <f t="shared" si="1"/>
        <v>42357.54</v>
      </c>
      <c r="AU18" s="3">
        <f t="shared" ref="AU18:BZ18" si="2">AU112</f>
        <v>0</v>
      </c>
      <c r="AV18" s="3">
        <f t="shared" si="2"/>
        <v>306488.19</v>
      </c>
      <c r="AW18" s="3">
        <f t="shared" si="2"/>
        <v>4583.43</v>
      </c>
      <c r="AX18" s="3">
        <f t="shared" si="2"/>
        <v>0</v>
      </c>
      <c r="AY18" s="3">
        <f t="shared" si="2"/>
        <v>4583.43</v>
      </c>
      <c r="AZ18" s="3">
        <f t="shared" si="2"/>
        <v>301904.76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0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CA112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DG112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EM112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FS112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ROW(A80)</f>
        <v>80</v>
      </c>
      <c r="E20" s="1"/>
      <c r="F20" s="1" t="s">
        <v>15</v>
      </c>
      <c r="G20" s="1" t="s">
        <v>6</v>
      </c>
      <c r="H20" s="1" t="s">
        <v>3</v>
      </c>
      <c r="I20" s="1">
        <v>0</v>
      </c>
      <c r="J20" s="1" t="s">
        <v>3</v>
      </c>
      <c r="K20" s="1">
        <v>-1</v>
      </c>
      <c r="L20" s="1" t="s">
        <v>15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B80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  <c r="H22" s="3"/>
      <c r="I22" s="3"/>
      <c r="J22" s="3"/>
      <c r="K22" s="3"/>
      <c r="L22" s="3"/>
      <c r="M22" s="3"/>
      <c r="N22" s="3"/>
      <c r="O22" s="3">
        <f t="shared" ref="O22:AT22" si="8">O80</f>
        <v>322953.7</v>
      </c>
      <c r="P22" s="3">
        <f t="shared" si="8"/>
        <v>306488.19</v>
      </c>
      <c r="Q22" s="3">
        <f t="shared" si="8"/>
        <v>444.01</v>
      </c>
      <c r="R22" s="3">
        <f t="shared" si="8"/>
        <v>511.76</v>
      </c>
      <c r="S22" s="3">
        <f t="shared" si="8"/>
        <v>15509.74</v>
      </c>
      <c r="T22" s="3">
        <f t="shared" si="8"/>
        <v>0</v>
      </c>
      <c r="U22" s="3">
        <f t="shared" si="8"/>
        <v>20.6</v>
      </c>
      <c r="V22" s="3">
        <f t="shared" si="8"/>
        <v>0.7</v>
      </c>
      <c r="W22" s="3">
        <f t="shared" si="8"/>
        <v>0</v>
      </c>
      <c r="X22" s="3">
        <f t="shared" si="8"/>
        <v>14259.14</v>
      </c>
      <c r="Y22" s="3">
        <f t="shared" si="8"/>
        <v>7049.46</v>
      </c>
      <c r="Z22" s="3">
        <f t="shared" si="8"/>
        <v>0</v>
      </c>
      <c r="AA22" s="3">
        <f t="shared" si="8"/>
        <v>0</v>
      </c>
      <c r="AB22" s="3">
        <f t="shared" si="8"/>
        <v>322953.7</v>
      </c>
      <c r="AC22" s="3">
        <f t="shared" si="8"/>
        <v>306488.19</v>
      </c>
      <c r="AD22" s="3">
        <f t="shared" si="8"/>
        <v>444.01</v>
      </c>
      <c r="AE22" s="3">
        <f t="shared" si="8"/>
        <v>511.76</v>
      </c>
      <c r="AF22" s="3">
        <f t="shared" si="8"/>
        <v>15509.74</v>
      </c>
      <c r="AG22" s="3">
        <f t="shared" si="8"/>
        <v>0</v>
      </c>
      <c r="AH22" s="3">
        <f t="shared" si="8"/>
        <v>20.6</v>
      </c>
      <c r="AI22" s="3">
        <f t="shared" si="8"/>
        <v>0.7</v>
      </c>
      <c r="AJ22" s="3">
        <f t="shared" si="8"/>
        <v>0</v>
      </c>
      <c r="AK22" s="3">
        <f t="shared" si="8"/>
        <v>14259.14</v>
      </c>
      <c r="AL22" s="3">
        <f t="shared" si="8"/>
        <v>7049.46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301904.76</v>
      </c>
      <c r="AQ22" s="3">
        <f t="shared" si="8"/>
        <v>0</v>
      </c>
      <c r="AR22" s="3">
        <f t="shared" si="8"/>
        <v>344262.3</v>
      </c>
      <c r="AS22" s="3">
        <f t="shared" si="8"/>
        <v>0</v>
      </c>
      <c r="AT22" s="3">
        <f t="shared" si="8"/>
        <v>42357.54</v>
      </c>
      <c r="AU22" s="3">
        <f t="shared" ref="AU22:BZ22" si="9">AU80</f>
        <v>0</v>
      </c>
      <c r="AV22" s="3">
        <f t="shared" si="9"/>
        <v>306488.19</v>
      </c>
      <c r="AW22" s="3">
        <f t="shared" si="9"/>
        <v>4583.43</v>
      </c>
      <c r="AX22" s="3">
        <f t="shared" si="9"/>
        <v>0</v>
      </c>
      <c r="AY22" s="3">
        <f t="shared" si="9"/>
        <v>4583.43</v>
      </c>
      <c r="AZ22" s="3">
        <f t="shared" si="9"/>
        <v>301904.76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301904.76</v>
      </c>
      <c r="BZ22" s="3">
        <f t="shared" si="9"/>
        <v>0</v>
      </c>
      <c r="CA22" s="3">
        <f t="shared" ref="CA22:DF22" si="10">CA80</f>
        <v>344262.3</v>
      </c>
      <c r="CB22" s="3">
        <f t="shared" si="10"/>
        <v>0</v>
      </c>
      <c r="CC22" s="3">
        <f t="shared" si="10"/>
        <v>42357.54</v>
      </c>
      <c r="CD22" s="3">
        <f t="shared" si="10"/>
        <v>0</v>
      </c>
      <c r="CE22" s="3">
        <f t="shared" si="10"/>
        <v>306488.19</v>
      </c>
      <c r="CF22" s="3">
        <f t="shared" si="10"/>
        <v>4583.429999999993</v>
      </c>
      <c r="CG22" s="3">
        <f t="shared" si="10"/>
        <v>0</v>
      </c>
      <c r="CH22" s="3">
        <f t="shared" si="10"/>
        <v>4583.429999999993</v>
      </c>
      <c r="CI22" s="3">
        <f t="shared" si="10"/>
        <v>301904.76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DG80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EM80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FS80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2">
        <v>17</v>
      </c>
      <c r="B24" s="2">
        <v>1</v>
      </c>
      <c r="C24" s="2">
        <f>ROW(SmtRes!A5)</f>
        <v>5</v>
      </c>
      <c r="D24" s="2">
        <f>ROW(EtalonRes!A4)</f>
        <v>4</v>
      </c>
      <c r="E24" s="2" t="s">
        <v>3</v>
      </c>
      <c r="F24" s="2" t="s">
        <v>16</v>
      </c>
      <c r="G24" s="2" t="s">
        <v>17</v>
      </c>
      <c r="H24" s="2" t="s">
        <v>18</v>
      </c>
      <c r="I24" s="2">
        <f>ROUND(1,7)</f>
        <v>1</v>
      </c>
      <c r="J24" s="2">
        <v>0</v>
      </c>
      <c r="K24" s="2">
        <f>ROUND(1,7)</f>
        <v>1</v>
      </c>
      <c r="L24" s="2"/>
      <c r="M24" s="2"/>
      <c r="N24" s="2"/>
      <c r="O24" s="2">
        <f>ROUND(CP24,2)</f>
        <v>20395.91</v>
      </c>
      <c r="P24" s="2">
        <f>SUMIF(SmtRes!AQ1:'SmtRes'!AQ5,"=1",SmtRes!DF1:'SmtRes'!DF5)</f>
        <v>0</v>
      </c>
      <c r="Q24" s="2">
        <f>SUMIF(SmtRes!AQ1:'SmtRes'!AQ5,"=1",SmtRes!DG1:'SmtRes'!DG5)</f>
        <v>444.01</v>
      </c>
      <c r="R24" s="2">
        <f>SUMIF(SmtRes!AQ1:'SmtRes'!AQ5,"=1",SmtRes!DH1:'SmtRes'!DH5)</f>
        <v>511.76</v>
      </c>
      <c r="S24" s="2">
        <f>SUMIF(SmtRes!AQ1:'SmtRes'!AQ5,"=1",SmtRes!DI1:'SmtRes'!DI5)</f>
        <v>19440.14</v>
      </c>
      <c r="T24" s="2">
        <f t="shared" ref="T24:T55" si="14">ROUND(CU24*I24,2)</f>
        <v>0</v>
      </c>
      <c r="U24" s="2">
        <f>SUMIF(SmtRes!AQ1:'SmtRes'!AQ5,"=1",SmtRes!CV1:'SmtRes'!CV5)</f>
        <v>26.2</v>
      </c>
      <c r="V24" s="2">
        <f>SUMIF(SmtRes!AQ1:'SmtRes'!AQ5,"=1",SmtRes!CW1:'SmtRes'!CW5)</f>
        <v>0.7</v>
      </c>
      <c r="W24" s="2">
        <f t="shared" ref="W24:W55" si="15">ROUND(CX24*I24,2)</f>
        <v>0</v>
      </c>
      <c r="X24" s="2">
        <f t="shared" ref="X24:X55" si="16">ROUND(CY24,2)</f>
        <v>17757.189999999999</v>
      </c>
      <c r="Y24" s="2">
        <f t="shared" ref="Y24:Y55" si="17">ROUND(CZ24,2)</f>
        <v>8778.84</v>
      </c>
      <c r="Z24" s="2"/>
      <c r="AA24" s="2">
        <v>-1</v>
      </c>
      <c r="AB24" s="2">
        <f t="shared" ref="AB24:AB55" si="18">ROUND((AC24+AD24+AF24),6)</f>
        <v>19781.682000000001</v>
      </c>
      <c r="AC24" s="2">
        <f>ROUND((0),6)</f>
        <v>0</v>
      </c>
      <c r="AD24" s="2">
        <f>ROUND((((SUM(SmtRes!BR1:'SmtRes'!BR5))-(SUM(SmtRes!BS1:'SmtRes'!BS5)))+AE24),6)</f>
        <v>341.54399999999998</v>
      </c>
      <c r="AE24" s="2">
        <f>ROUND((SUM(SmtRes!BS1:'SmtRes'!BS5)),6)</f>
        <v>511.75599999999997</v>
      </c>
      <c r="AF24" s="2">
        <f>ROUND((SUM(SmtRes!BT1:'SmtRes'!BT5)),6)</f>
        <v>19440.137999999999</v>
      </c>
      <c r="AG24" s="2">
        <f t="shared" ref="AG24:AG55" si="19">ROUND((AP24),6)</f>
        <v>0</v>
      </c>
      <c r="AH24" s="2">
        <f>(SUM(SmtRes!BU1:'SmtRes'!BU5))</f>
        <v>26.2</v>
      </c>
      <c r="AI24" s="2">
        <f>(SUM(SmtRes!BV1:'SmtRes'!BV5))</f>
        <v>0.7</v>
      </c>
      <c r="AJ24" s="2">
        <f t="shared" ref="AJ24:AJ55" si="20">(AS24)</f>
        <v>0</v>
      </c>
      <c r="AK24" s="2">
        <v>20293.438000000002</v>
      </c>
      <c r="AL24" s="2">
        <v>0</v>
      </c>
      <c r="AM24" s="2">
        <v>341.54399999999998</v>
      </c>
      <c r="AN24" s="2">
        <v>511.75599999999997</v>
      </c>
      <c r="AO24" s="2">
        <v>19440.137999999999</v>
      </c>
      <c r="AP24" s="2">
        <v>0</v>
      </c>
      <c r="AQ24" s="2">
        <v>26.2</v>
      </c>
      <c r="AR24" s="2">
        <v>0.7</v>
      </c>
      <c r="AS24" s="2">
        <v>0</v>
      </c>
      <c r="AT24" s="2">
        <v>89</v>
      </c>
      <c r="AU24" s="2">
        <v>44</v>
      </c>
      <c r="AV24" s="2">
        <v>1</v>
      </c>
      <c r="AW24" s="2">
        <v>1</v>
      </c>
      <c r="AX24" s="2"/>
      <c r="AY24" s="2"/>
      <c r="AZ24" s="2">
        <v>1</v>
      </c>
      <c r="BA24" s="2">
        <v>1</v>
      </c>
      <c r="BB24" s="2">
        <v>1</v>
      </c>
      <c r="BC24" s="2">
        <v>1</v>
      </c>
      <c r="BD24" s="2" t="s">
        <v>3</v>
      </c>
      <c r="BE24" s="2" t="s">
        <v>3</v>
      </c>
      <c r="BF24" s="2" t="s">
        <v>3</v>
      </c>
      <c r="BG24" s="2" t="s">
        <v>3</v>
      </c>
      <c r="BH24" s="2">
        <v>0</v>
      </c>
      <c r="BI24" s="2">
        <v>2</v>
      </c>
      <c r="BJ24" s="2" t="s">
        <v>19</v>
      </c>
      <c r="BK24" s="2"/>
      <c r="BL24" s="2"/>
      <c r="BM24" s="2">
        <v>141001</v>
      </c>
      <c r="BN24" s="2">
        <v>0</v>
      </c>
      <c r="BO24" s="2" t="s">
        <v>3</v>
      </c>
      <c r="BP24" s="2">
        <v>0</v>
      </c>
      <c r="BQ24" s="2">
        <v>3</v>
      </c>
      <c r="BR24" s="2">
        <v>0</v>
      </c>
      <c r="BS24" s="2">
        <v>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 t="s">
        <v>3</v>
      </c>
      <c r="BZ24" s="2">
        <v>89</v>
      </c>
      <c r="CA24" s="2">
        <v>44</v>
      </c>
      <c r="CB24" s="2" t="s">
        <v>3</v>
      </c>
      <c r="CC24" s="2"/>
      <c r="CD24" s="2"/>
      <c r="CE24" s="2">
        <v>0</v>
      </c>
      <c r="CF24" s="2">
        <v>0</v>
      </c>
      <c r="CG24" s="2">
        <v>0</v>
      </c>
      <c r="CH24" s="2"/>
      <c r="CI24" s="2"/>
      <c r="CJ24" s="2"/>
      <c r="CK24" s="2"/>
      <c r="CL24" s="2"/>
      <c r="CM24" s="2">
        <v>0</v>
      </c>
      <c r="CN24" s="2" t="s">
        <v>3</v>
      </c>
      <c r="CO24" s="2">
        <v>0</v>
      </c>
      <c r="CP24" s="2">
        <f>(P24+Q24+S24+R24)</f>
        <v>20395.909999999996</v>
      </c>
      <c r="CQ24" s="2">
        <f>SUMIF(SmtRes!AQ1:'SmtRes'!AQ5,"=1",SmtRes!AA1:'SmtRes'!AA5)</f>
        <v>0</v>
      </c>
      <c r="CR24" s="2">
        <f>SUMIF(SmtRes!AQ1:'SmtRes'!AQ5,"=1",SmtRes!AB1:'SmtRes'!AB5)</f>
        <v>634.29999999999995</v>
      </c>
      <c r="CS24" s="2">
        <f>SUMIF(SmtRes!AQ1:'SmtRes'!AQ5,"=1",SmtRes!AC1:'SmtRes'!AC5)</f>
        <v>731.08</v>
      </c>
      <c r="CT24" s="2">
        <f>SUMIF(SmtRes!AQ1:'SmtRes'!AQ5,"=1",SmtRes!AD1:'SmtRes'!AD5)</f>
        <v>741.99</v>
      </c>
      <c r="CU24" s="2">
        <f>AG24</f>
        <v>0</v>
      </c>
      <c r="CV24" s="2">
        <f>SUMIF(SmtRes!AQ1:'SmtRes'!AQ5,"=1",SmtRes!BU1:'SmtRes'!BU5)</f>
        <v>26.2</v>
      </c>
      <c r="CW24" s="2">
        <f>SUMIF(SmtRes!AQ1:'SmtRes'!AQ5,"=1",SmtRes!BV1:'SmtRes'!BV5)</f>
        <v>0.7</v>
      </c>
      <c r="CX24" s="2">
        <f>AJ24</f>
        <v>0</v>
      </c>
      <c r="CY24" s="2">
        <f>(((S24+R24)*AT24)/100)</f>
        <v>17757.190999999999</v>
      </c>
      <c r="CZ24" s="2">
        <f>(((S24+R24)*AU24)/100)</f>
        <v>8778.8359999999993</v>
      </c>
      <c r="DA24" s="2"/>
      <c r="DB24" s="2"/>
      <c r="DC24" s="2" t="s">
        <v>3</v>
      </c>
      <c r="DD24" s="2" t="s">
        <v>3</v>
      </c>
      <c r="DE24" s="2" t="s">
        <v>3</v>
      </c>
      <c r="DF24" s="2" t="s">
        <v>3</v>
      </c>
      <c r="DG24" s="2" t="s">
        <v>3</v>
      </c>
      <c r="DH24" s="2" t="s">
        <v>3</v>
      </c>
      <c r="DI24" s="2" t="s">
        <v>3</v>
      </c>
      <c r="DJ24" s="2" t="s">
        <v>3</v>
      </c>
      <c r="DK24" s="2" t="s">
        <v>3</v>
      </c>
      <c r="DL24" s="2" t="s">
        <v>3</v>
      </c>
      <c r="DM24" s="2" t="s">
        <v>3</v>
      </c>
      <c r="DN24" s="2">
        <v>0</v>
      </c>
      <c r="DO24" s="2">
        <v>0</v>
      </c>
      <c r="DP24" s="2">
        <v>1</v>
      </c>
      <c r="DQ24" s="2">
        <v>1</v>
      </c>
      <c r="DR24" s="2"/>
      <c r="DS24" s="2"/>
      <c r="DT24" s="2"/>
      <c r="DU24" s="2">
        <v>1013</v>
      </c>
      <c r="DV24" s="2" t="s">
        <v>18</v>
      </c>
      <c r="DW24" s="2" t="s">
        <v>18</v>
      </c>
      <c r="DX24" s="2">
        <v>1</v>
      </c>
      <c r="DY24" s="2"/>
      <c r="DZ24" s="2" t="s">
        <v>3</v>
      </c>
      <c r="EA24" s="2" t="s">
        <v>3</v>
      </c>
      <c r="EB24" s="2" t="s">
        <v>3</v>
      </c>
      <c r="EC24" s="2" t="s">
        <v>3</v>
      </c>
      <c r="ED24" s="2"/>
      <c r="EE24" s="2">
        <v>91082123</v>
      </c>
      <c r="EF24" s="2">
        <v>3</v>
      </c>
      <c r="EG24" s="2" t="s">
        <v>20</v>
      </c>
      <c r="EH24" s="2">
        <v>104</v>
      </c>
      <c r="EI24" s="2" t="s">
        <v>21</v>
      </c>
      <c r="EJ24" s="2">
        <v>2</v>
      </c>
      <c r="EK24" s="2">
        <v>141001</v>
      </c>
      <c r="EL24" s="2" t="s">
        <v>21</v>
      </c>
      <c r="EM24" s="2" t="s">
        <v>22</v>
      </c>
      <c r="EN24" s="2"/>
      <c r="EO24" s="2" t="s">
        <v>3</v>
      </c>
      <c r="EP24" s="2"/>
      <c r="EQ24" s="2">
        <v>1024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26.2</v>
      </c>
      <c r="EX24" s="2">
        <v>0.7</v>
      </c>
      <c r="EY24" s="2">
        <v>0</v>
      </c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>
        <v>0</v>
      </c>
      <c r="FR24" s="2">
        <v>0</v>
      </c>
      <c r="FS24" s="2">
        <v>0</v>
      </c>
      <c r="FT24" s="2"/>
      <c r="FU24" s="2"/>
      <c r="FV24" s="2"/>
      <c r="FW24" s="2"/>
      <c r="FX24" s="2">
        <v>89</v>
      </c>
      <c r="FY24" s="2">
        <v>44</v>
      </c>
      <c r="FZ24" s="2"/>
      <c r="GA24" s="2" t="s">
        <v>3</v>
      </c>
      <c r="GB24" s="2"/>
      <c r="GC24" s="2"/>
      <c r="GD24" s="2">
        <v>1</v>
      </c>
      <c r="GE24" s="2"/>
      <c r="GF24" s="2">
        <v>-300478452</v>
      </c>
      <c r="GG24" s="2">
        <v>2</v>
      </c>
      <c r="GH24" s="2">
        <v>1</v>
      </c>
      <c r="GI24" s="2">
        <v>-2</v>
      </c>
      <c r="GJ24" s="2">
        <v>0</v>
      </c>
      <c r="GK24" s="2">
        <v>0</v>
      </c>
      <c r="GL24" s="2">
        <f t="shared" ref="GL24:GL55" si="21">ROUND(IF(AND(BH24=3,BI24=3,FS24&lt;&gt;0),P24,0),2)</f>
        <v>0</v>
      </c>
      <c r="GM24" s="2">
        <f t="shared" ref="GM24:GM55" si="22">ROUND(O24+X24+Y24,2)+GX24</f>
        <v>46931.94</v>
      </c>
      <c r="GN24" s="2">
        <f t="shared" ref="GN24:GN55" si="23">IF(OR(BI24=0,BI24=1),GM24-GX24,0)</f>
        <v>0</v>
      </c>
      <c r="GO24" s="2">
        <f t="shared" ref="GO24:GO55" si="24">IF(BI24=2,GM24-GX24,0)</f>
        <v>46931.94</v>
      </c>
      <c r="GP24" s="2">
        <f t="shared" ref="GP24:GP55" si="25">IF(BI24=4,GM24-GX24,0)</f>
        <v>0</v>
      </c>
      <c r="GQ24" s="2"/>
      <c r="GR24" s="2">
        <v>0</v>
      </c>
      <c r="GS24" s="2">
        <v>3</v>
      </c>
      <c r="GT24" s="2">
        <v>0</v>
      </c>
      <c r="GU24" s="2" t="s">
        <v>3</v>
      </c>
      <c r="GV24" s="2">
        <f t="shared" ref="GV24:GV55" si="26">ROUND((GT24),6)</f>
        <v>0</v>
      </c>
      <c r="GW24" s="2">
        <v>1</v>
      </c>
      <c r="GX24" s="2">
        <f t="shared" ref="GX24:GX55" si="27">ROUND(HC24*I24,2)</f>
        <v>0</v>
      </c>
      <c r="GY24" s="2"/>
      <c r="GZ24" s="2"/>
      <c r="HA24" s="2">
        <v>0</v>
      </c>
      <c r="HB24" s="2">
        <v>0</v>
      </c>
      <c r="HC24" s="2">
        <f>GV24*GW24</f>
        <v>0</v>
      </c>
      <c r="HD24" s="2"/>
      <c r="HE24" s="2" t="s">
        <v>3</v>
      </c>
      <c r="HF24" s="2" t="s">
        <v>3</v>
      </c>
      <c r="HG24" s="2"/>
      <c r="HH24" s="2"/>
      <c r="HI24" s="2"/>
      <c r="HJ24" s="2"/>
      <c r="HK24" s="2"/>
      <c r="HL24" s="2"/>
      <c r="HM24" s="2" t="s">
        <v>3</v>
      </c>
      <c r="HN24" s="2" t="s">
        <v>23</v>
      </c>
      <c r="HO24" s="2" t="s">
        <v>24</v>
      </c>
      <c r="HP24" s="2" t="s">
        <v>21</v>
      </c>
      <c r="HQ24" s="2" t="s">
        <v>21</v>
      </c>
      <c r="HR24" s="2"/>
      <c r="HS24" s="2">
        <v>0</v>
      </c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>
        <v>0</v>
      </c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 x14ac:dyDescent="0.2">
      <c r="A25" s="2">
        <v>18</v>
      </c>
      <c r="B25" s="2">
        <v>1</v>
      </c>
      <c r="C25" s="2">
        <v>5</v>
      </c>
      <c r="D25" s="2"/>
      <c r="E25" s="2" t="s">
        <v>3</v>
      </c>
      <c r="F25" s="2" t="s">
        <v>25</v>
      </c>
      <c r="G25" s="2" t="s">
        <v>26</v>
      </c>
      <c r="H25" s="2" t="s">
        <v>18</v>
      </c>
      <c r="I25" s="2">
        <f>I24*J25</f>
        <v>1</v>
      </c>
      <c r="J25" s="2">
        <v>1</v>
      </c>
      <c r="K25" s="2">
        <v>1</v>
      </c>
      <c r="L25" s="2"/>
      <c r="M25" s="2"/>
      <c r="N25" s="2"/>
      <c r="O25" s="2">
        <f>ROUND(CP25,2)</f>
        <v>240952.38</v>
      </c>
      <c r="P25" s="2">
        <f>ROUND(CQ25*I25,2)</f>
        <v>240952.38</v>
      </c>
      <c r="Q25" s="2">
        <f>ROUND(CR25*I25,2)</f>
        <v>0</v>
      </c>
      <c r="R25" s="2">
        <f>ROUND(CS25*I25,2)</f>
        <v>0</v>
      </c>
      <c r="S25" s="2">
        <f>ROUND(CT25*I25,2)</f>
        <v>0</v>
      </c>
      <c r="T25" s="2">
        <f t="shared" si="14"/>
        <v>0</v>
      </c>
      <c r="U25" s="2">
        <f>ROUND(CV25*I25,7)</f>
        <v>0</v>
      </c>
      <c r="V25" s="2">
        <f>ROUND(CW25*I25,7)</f>
        <v>0</v>
      </c>
      <c r="W25" s="2">
        <f t="shared" si="15"/>
        <v>0</v>
      </c>
      <c r="X25" s="2">
        <f t="shared" si="16"/>
        <v>0</v>
      </c>
      <c r="Y25" s="2">
        <f t="shared" si="17"/>
        <v>0</v>
      </c>
      <c r="Z25" s="2"/>
      <c r="AA25" s="2">
        <v>-1</v>
      </c>
      <c r="AB25" s="2">
        <f t="shared" si="18"/>
        <v>240952.38</v>
      </c>
      <c r="AC25" s="2">
        <f>ROUND((ES25),6)</f>
        <v>240952.38</v>
      </c>
      <c r="AD25" s="2">
        <f>ROUND((((ET25)-(EU25))+AE25),6)</f>
        <v>0</v>
      </c>
      <c r="AE25" s="2">
        <f>ROUND((EU25),6)</f>
        <v>0</v>
      </c>
      <c r="AF25" s="2">
        <f>ROUND((EV25),6)</f>
        <v>0</v>
      </c>
      <c r="AG25" s="2">
        <f t="shared" si="19"/>
        <v>0</v>
      </c>
      <c r="AH25" s="2">
        <f>(EW25)</f>
        <v>0</v>
      </c>
      <c r="AI25" s="2">
        <f>(EX25)</f>
        <v>0</v>
      </c>
      <c r="AJ25" s="2">
        <f t="shared" si="20"/>
        <v>0</v>
      </c>
      <c r="AK25" s="2">
        <v>240952.38</v>
      </c>
      <c r="AL25" s="2">
        <v>240952.38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44</v>
      </c>
      <c r="AV25" s="2">
        <v>1</v>
      </c>
      <c r="AW25" s="2">
        <v>1</v>
      </c>
      <c r="AX25" s="2"/>
      <c r="AY25" s="2"/>
      <c r="AZ25" s="2">
        <v>1</v>
      </c>
      <c r="BA25" s="2">
        <v>1</v>
      </c>
      <c r="BB25" s="2">
        <v>1</v>
      </c>
      <c r="BC25" s="2">
        <v>1</v>
      </c>
      <c r="BD25" s="2" t="s">
        <v>3</v>
      </c>
      <c r="BE25" s="2" t="s">
        <v>3</v>
      </c>
      <c r="BF25" s="2" t="s">
        <v>3</v>
      </c>
      <c r="BG25" s="2" t="s">
        <v>3</v>
      </c>
      <c r="BH25" s="2">
        <v>3</v>
      </c>
      <c r="BI25" s="2">
        <v>3</v>
      </c>
      <c r="BJ25" s="2" t="s">
        <v>3</v>
      </c>
      <c r="BK25" s="2"/>
      <c r="BL25" s="2"/>
      <c r="BM25" s="2">
        <v>100</v>
      </c>
      <c r="BN25" s="2">
        <v>0</v>
      </c>
      <c r="BO25" s="2" t="s">
        <v>3</v>
      </c>
      <c r="BP25" s="2">
        <v>0</v>
      </c>
      <c r="BQ25" s="2">
        <v>5</v>
      </c>
      <c r="BR25" s="2">
        <v>0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 t="s">
        <v>3</v>
      </c>
      <c r="BZ25" s="2">
        <v>89</v>
      </c>
      <c r="CA25" s="2">
        <v>44</v>
      </c>
      <c r="CB25" s="2" t="s">
        <v>3</v>
      </c>
      <c r="CC25" s="2"/>
      <c r="CD25" s="2"/>
      <c r="CE25" s="2">
        <v>0</v>
      </c>
      <c r="CF25" s="2">
        <v>0</v>
      </c>
      <c r="CG25" s="2">
        <v>0</v>
      </c>
      <c r="CH25" s="2"/>
      <c r="CI25" s="2"/>
      <c r="CJ25" s="2"/>
      <c r="CK25" s="2"/>
      <c r="CL25" s="2"/>
      <c r="CM25" s="2">
        <v>0</v>
      </c>
      <c r="CN25" s="2" t="s">
        <v>3</v>
      </c>
      <c r="CO25" s="2">
        <v>0</v>
      </c>
      <c r="CP25" s="2">
        <f>(P25+Q25+S25+R25)</f>
        <v>240952.38</v>
      </c>
      <c r="CQ25" s="2">
        <f>ROUND(AL25,2)</f>
        <v>240952.38</v>
      </c>
      <c r="CR25" s="2">
        <f>ROUND(AM25,2)</f>
        <v>0</v>
      </c>
      <c r="CS25" s="2">
        <f>ROUND(AN25*BS25,2)</f>
        <v>0</v>
      </c>
      <c r="CT25" s="2">
        <f>ROUND(AO25*BA25,2)</f>
        <v>0</v>
      </c>
      <c r="CU25" s="2">
        <f>AG25</f>
        <v>0</v>
      </c>
      <c r="CV25" s="2">
        <f>AH25</f>
        <v>0</v>
      </c>
      <c r="CW25" s="2">
        <f>AI25</f>
        <v>0</v>
      </c>
      <c r="CX25" s="2">
        <f>AJ25</f>
        <v>0</v>
      </c>
      <c r="CY25" s="2">
        <f>0</f>
        <v>0</v>
      </c>
      <c r="CZ25" s="2">
        <f>0</f>
        <v>0</v>
      </c>
      <c r="DA25" s="2"/>
      <c r="DB25" s="2"/>
      <c r="DC25" s="2" t="s">
        <v>3</v>
      </c>
      <c r="DD25" s="2" t="s">
        <v>3</v>
      </c>
      <c r="DE25" s="2" t="s">
        <v>3</v>
      </c>
      <c r="DF25" s="2" t="s">
        <v>3</v>
      </c>
      <c r="DG25" s="2" t="s">
        <v>3</v>
      </c>
      <c r="DH25" s="2" t="s">
        <v>3</v>
      </c>
      <c r="DI25" s="2" t="s">
        <v>3</v>
      </c>
      <c r="DJ25" s="2" t="s">
        <v>3</v>
      </c>
      <c r="DK25" s="2" t="s">
        <v>3</v>
      </c>
      <c r="DL25" s="2" t="s">
        <v>3</v>
      </c>
      <c r="DM25" s="2" t="s">
        <v>3</v>
      </c>
      <c r="DN25" s="2">
        <v>0</v>
      </c>
      <c r="DO25" s="2">
        <v>0</v>
      </c>
      <c r="DP25" s="2">
        <v>1</v>
      </c>
      <c r="DQ25" s="2">
        <v>1</v>
      </c>
      <c r="DR25" s="2"/>
      <c r="DS25" s="2"/>
      <c r="DT25" s="2"/>
      <c r="DU25" s="2">
        <v>1013</v>
      </c>
      <c r="DV25" s="2" t="s">
        <v>18</v>
      </c>
      <c r="DW25" s="2" t="s">
        <v>18</v>
      </c>
      <c r="DX25" s="2">
        <v>1</v>
      </c>
      <c r="DY25" s="2"/>
      <c r="DZ25" s="2" t="s">
        <v>3</v>
      </c>
      <c r="EA25" s="2" t="s">
        <v>3</v>
      </c>
      <c r="EB25" s="2" t="s">
        <v>3</v>
      </c>
      <c r="EC25" s="2" t="s">
        <v>3</v>
      </c>
      <c r="ED25" s="2"/>
      <c r="EE25" s="2">
        <v>91082373</v>
      </c>
      <c r="EF25" s="2">
        <v>5</v>
      </c>
      <c r="EG25" s="2" t="s">
        <v>27</v>
      </c>
      <c r="EH25" s="2">
        <v>0</v>
      </c>
      <c r="EI25" s="2" t="s">
        <v>3</v>
      </c>
      <c r="EJ25" s="2">
        <v>3</v>
      </c>
      <c r="EK25" s="2">
        <v>100</v>
      </c>
      <c r="EL25" s="2" t="s">
        <v>28</v>
      </c>
      <c r="EM25" s="2" t="s">
        <v>29</v>
      </c>
      <c r="EN25" s="2"/>
      <c r="EO25" s="2" t="s">
        <v>3</v>
      </c>
      <c r="EP25" s="2"/>
      <c r="EQ25" s="2">
        <v>1024</v>
      </c>
      <c r="ER25" s="2">
        <v>240952.38</v>
      </c>
      <c r="ES25" s="2">
        <v>240952.38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/>
      <c r="EZ25" s="2">
        <v>5</v>
      </c>
      <c r="FA25" s="2"/>
      <c r="FB25" s="2"/>
      <c r="FC25" s="2">
        <v>0</v>
      </c>
      <c r="FD25" s="2">
        <v>18</v>
      </c>
      <c r="FE25" s="2"/>
      <c r="FF25" s="2">
        <v>240952.38</v>
      </c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>
        <v>0</v>
      </c>
      <c r="FR25" s="2">
        <f>P25</f>
        <v>240952.38</v>
      </c>
      <c r="FS25" s="2">
        <v>0</v>
      </c>
      <c r="FT25" s="2"/>
      <c r="FU25" s="2"/>
      <c r="FV25" s="2"/>
      <c r="FW25" s="2"/>
      <c r="FX25" s="2">
        <v>89</v>
      </c>
      <c r="FY25" s="2">
        <v>44</v>
      </c>
      <c r="FZ25" s="2"/>
      <c r="GA25" s="2" t="s">
        <v>3</v>
      </c>
      <c r="GB25" s="2"/>
      <c r="GC25" s="2"/>
      <c r="GD25" s="2">
        <v>1</v>
      </c>
      <c r="GE25" s="2"/>
      <c r="GF25" s="2">
        <v>1004108799</v>
      </c>
      <c r="GG25" s="2">
        <v>2</v>
      </c>
      <c r="GH25" s="2">
        <v>3</v>
      </c>
      <c r="GI25" s="2">
        <v>-2</v>
      </c>
      <c r="GJ25" s="2">
        <v>0</v>
      </c>
      <c r="GK25" s="2">
        <v>0</v>
      </c>
      <c r="GL25" s="2">
        <f t="shared" si="21"/>
        <v>0</v>
      </c>
      <c r="GM25" s="2">
        <f t="shared" si="22"/>
        <v>240952.38</v>
      </c>
      <c r="GN25" s="2">
        <f t="shared" si="23"/>
        <v>0</v>
      </c>
      <c r="GO25" s="2">
        <f t="shared" si="24"/>
        <v>0</v>
      </c>
      <c r="GP25" s="2">
        <f t="shared" si="25"/>
        <v>0</v>
      </c>
      <c r="GQ25" s="2"/>
      <c r="GR25" s="2">
        <v>1</v>
      </c>
      <c r="GS25" s="2">
        <v>1</v>
      </c>
      <c r="GT25" s="2">
        <v>0</v>
      </c>
      <c r="GU25" s="2" t="s">
        <v>3</v>
      </c>
      <c r="GV25" s="2">
        <f t="shared" si="26"/>
        <v>0</v>
      </c>
      <c r="GW25" s="2">
        <v>1</v>
      </c>
      <c r="GX25" s="2">
        <f t="shared" si="27"/>
        <v>0</v>
      </c>
      <c r="GY25" s="2"/>
      <c r="GZ25" s="2"/>
      <c r="HA25" s="2">
        <v>0</v>
      </c>
      <c r="HB25" s="2">
        <v>0</v>
      </c>
      <c r="HC25" s="2">
        <f>GV25*GW25</f>
        <v>0</v>
      </c>
      <c r="HD25" s="2"/>
      <c r="HE25" s="2" t="s">
        <v>3</v>
      </c>
      <c r="HF25" s="2" t="s">
        <v>3</v>
      </c>
      <c r="HG25" s="2"/>
      <c r="HH25" s="2">
        <f>ROUND(ROUND(AL25,2)*I25,2)</f>
        <v>240952.38</v>
      </c>
      <c r="HI25" s="2"/>
      <c r="HJ25" s="2"/>
      <c r="HK25" s="2"/>
      <c r="HL25" s="2"/>
      <c r="HM25" s="2" t="s">
        <v>3</v>
      </c>
      <c r="HN25" s="2" t="s">
        <v>3</v>
      </c>
      <c r="HO25" s="2" t="s">
        <v>3</v>
      </c>
      <c r="HP25" s="2" t="s">
        <v>3</v>
      </c>
      <c r="HQ25" s="2" t="s">
        <v>3</v>
      </c>
      <c r="HR25" s="2"/>
      <c r="HS25" s="2">
        <v>0</v>
      </c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>
        <v>0</v>
      </c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 x14ac:dyDescent="0.2">
      <c r="A26" s="2">
        <v>18</v>
      </c>
      <c r="B26" s="2">
        <v>1</v>
      </c>
      <c r="C26" s="2">
        <v>4</v>
      </c>
      <c r="D26" s="2"/>
      <c r="E26" s="2" t="s">
        <v>3</v>
      </c>
      <c r="F26" s="2" t="s">
        <v>30</v>
      </c>
      <c r="G26" s="2" t="s">
        <v>31</v>
      </c>
      <c r="H26" s="2" t="s">
        <v>32</v>
      </c>
      <c r="I26" s="2">
        <f>J26</f>
        <v>3</v>
      </c>
      <c r="J26" s="2">
        <v>3</v>
      </c>
      <c r="K26" s="2">
        <v>3</v>
      </c>
      <c r="L26" s="2"/>
      <c r="M26" s="2"/>
      <c r="N26" s="2"/>
      <c r="O26" s="2">
        <f>ROUND(P26,2)</f>
        <v>583.20000000000005</v>
      </c>
      <c r="P26" s="2">
        <f>ROUND(ROUND(ROUND(SUMIF(SmtRes!AQ1:'SmtRes'!AQ5,"=1",SmtRes!CU1:'SmtRes'!CU5),2),2)*I26/100,2)</f>
        <v>583.20000000000005</v>
      </c>
      <c r="Q26" s="2">
        <f>ROUND(CR26*I26,2)</f>
        <v>0</v>
      </c>
      <c r="R26" s="2">
        <f>ROUND(CS26*I26,2)</f>
        <v>0</v>
      </c>
      <c r="S26" s="2">
        <f>ROUND(CT26*I26,2)</f>
        <v>0</v>
      </c>
      <c r="T26" s="2">
        <f t="shared" si="14"/>
        <v>0</v>
      </c>
      <c r="U26" s="2">
        <f>ROUND(CV26*I26,7)</f>
        <v>0</v>
      </c>
      <c r="V26" s="2">
        <f>ROUND(CW26*I26,7)</f>
        <v>0</v>
      </c>
      <c r="W26" s="2">
        <f t="shared" si="15"/>
        <v>0</v>
      </c>
      <c r="X26" s="2">
        <f t="shared" si="16"/>
        <v>0</v>
      </c>
      <c r="Y26" s="2">
        <f t="shared" si="17"/>
        <v>0</v>
      </c>
      <c r="Z26" s="2"/>
      <c r="AA26" s="2">
        <v>-1</v>
      </c>
      <c r="AB26" s="2">
        <f t="shared" si="18"/>
        <v>0</v>
      </c>
      <c r="AC26" s="2">
        <f>ROUND((ES26),6)</f>
        <v>0</v>
      </c>
      <c r="AD26" s="2">
        <f>ROUND((((ET26)-(EU26))+AE26),6)</f>
        <v>0</v>
      </c>
      <c r="AE26" s="2">
        <f>ROUND((EU26),6)</f>
        <v>0</v>
      </c>
      <c r="AF26" s="2">
        <f>ROUND((EV26),6)</f>
        <v>0</v>
      </c>
      <c r="AG26" s="2">
        <f t="shared" si="19"/>
        <v>0</v>
      </c>
      <c r="AH26" s="2">
        <f>(EW26)</f>
        <v>0</v>
      </c>
      <c r="AI26" s="2">
        <f>(EX26)</f>
        <v>0</v>
      </c>
      <c r="AJ26" s="2">
        <f t="shared" si="20"/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89</v>
      </c>
      <c r="AU26" s="2">
        <v>44</v>
      </c>
      <c r="AV26" s="2">
        <v>1</v>
      </c>
      <c r="AW26" s="2">
        <v>1</v>
      </c>
      <c r="AX26" s="2"/>
      <c r="AY26" s="2"/>
      <c r="AZ26" s="2">
        <v>1</v>
      </c>
      <c r="BA26" s="2">
        <v>1</v>
      </c>
      <c r="BB26" s="2">
        <v>1</v>
      </c>
      <c r="BC26" s="2">
        <v>1</v>
      </c>
      <c r="BD26" s="2" t="s">
        <v>3</v>
      </c>
      <c r="BE26" s="2" t="s">
        <v>3</v>
      </c>
      <c r="BF26" s="2" t="s">
        <v>3</v>
      </c>
      <c r="BG26" s="2" t="s">
        <v>3</v>
      </c>
      <c r="BH26" s="2">
        <v>3</v>
      </c>
      <c r="BI26" s="2">
        <v>2</v>
      </c>
      <c r="BJ26" s="2" t="s">
        <v>3</v>
      </c>
      <c r="BK26" s="2"/>
      <c r="BL26" s="2"/>
      <c r="BM26" s="2">
        <v>141001</v>
      </c>
      <c r="BN26" s="2">
        <v>0</v>
      </c>
      <c r="BO26" s="2" t="s">
        <v>3</v>
      </c>
      <c r="BP26" s="2">
        <v>0</v>
      </c>
      <c r="BQ26" s="2">
        <v>3</v>
      </c>
      <c r="BR26" s="2">
        <v>0</v>
      </c>
      <c r="BS26" s="2">
        <v>1</v>
      </c>
      <c r="BT26" s="2">
        <v>1</v>
      </c>
      <c r="BU26" s="2">
        <v>1</v>
      </c>
      <c r="BV26" s="2">
        <v>1</v>
      </c>
      <c r="BW26" s="2">
        <v>1</v>
      </c>
      <c r="BX26" s="2">
        <v>1</v>
      </c>
      <c r="BY26" s="2" t="s">
        <v>3</v>
      </c>
      <c r="BZ26" s="2">
        <v>89</v>
      </c>
      <c r="CA26" s="2">
        <v>44</v>
      </c>
      <c r="CB26" s="2" t="s">
        <v>3</v>
      </c>
      <c r="CC26" s="2"/>
      <c r="CD26" s="2"/>
      <c r="CE26" s="2">
        <v>0</v>
      </c>
      <c r="CF26" s="2">
        <v>0</v>
      </c>
      <c r="CG26" s="2">
        <v>0</v>
      </c>
      <c r="CH26" s="2"/>
      <c r="CI26" s="2"/>
      <c r="CJ26" s="2"/>
      <c r="CK26" s="2"/>
      <c r="CL26" s="2"/>
      <c r="CM26" s="2">
        <v>0</v>
      </c>
      <c r="CN26" s="2" t="s">
        <v>3</v>
      </c>
      <c r="CO26" s="2">
        <v>0</v>
      </c>
      <c r="CP26" s="2">
        <f>0</f>
        <v>0</v>
      </c>
      <c r="CQ26" s="2">
        <f>0</f>
        <v>0</v>
      </c>
      <c r="CR26" s="2">
        <f>0</f>
        <v>0</v>
      </c>
      <c r="CS26" s="2">
        <f>0</f>
        <v>0</v>
      </c>
      <c r="CT26" s="2">
        <f>0</f>
        <v>0</v>
      </c>
      <c r="CU26" s="2">
        <f>0</f>
        <v>0</v>
      </c>
      <c r="CV26" s="2">
        <f>0</f>
        <v>0</v>
      </c>
      <c r="CW26" s="2">
        <f>0</f>
        <v>0</v>
      </c>
      <c r="CX26" s="2">
        <f>0</f>
        <v>0</v>
      </c>
      <c r="CY26" s="2">
        <f>0</f>
        <v>0</v>
      </c>
      <c r="CZ26" s="2">
        <f>0</f>
        <v>0</v>
      </c>
      <c r="DA26" s="2"/>
      <c r="DB26" s="2"/>
      <c r="DC26" s="2" t="s">
        <v>3</v>
      </c>
      <c r="DD26" s="2" t="s">
        <v>3</v>
      </c>
      <c r="DE26" s="2" t="s">
        <v>3</v>
      </c>
      <c r="DF26" s="2" t="s">
        <v>3</v>
      </c>
      <c r="DG26" s="2" t="s">
        <v>3</v>
      </c>
      <c r="DH26" s="2" t="s">
        <v>3</v>
      </c>
      <c r="DI26" s="2" t="s">
        <v>3</v>
      </c>
      <c r="DJ26" s="2" t="s">
        <v>3</v>
      </c>
      <c r="DK26" s="2" t="s">
        <v>3</v>
      </c>
      <c r="DL26" s="2" t="s">
        <v>3</v>
      </c>
      <c r="DM26" s="2" t="s">
        <v>3</v>
      </c>
      <c r="DN26" s="2">
        <v>0</v>
      </c>
      <c r="DO26" s="2">
        <v>0</v>
      </c>
      <c r="DP26" s="2">
        <v>1</v>
      </c>
      <c r="DQ26" s="2">
        <v>1</v>
      </c>
      <c r="DR26" s="2"/>
      <c r="DS26" s="2"/>
      <c r="DT26" s="2"/>
      <c r="DU26" s="2">
        <v>1013</v>
      </c>
      <c r="DV26" s="2" t="s">
        <v>32</v>
      </c>
      <c r="DW26" s="2" t="s">
        <v>32</v>
      </c>
      <c r="DX26" s="2">
        <v>1</v>
      </c>
      <c r="DY26" s="2"/>
      <c r="DZ26" s="2" t="s">
        <v>3</v>
      </c>
      <c r="EA26" s="2" t="s">
        <v>3</v>
      </c>
      <c r="EB26" s="2" t="s">
        <v>3</v>
      </c>
      <c r="EC26" s="2" t="s">
        <v>3</v>
      </c>
      <c r="ED26" s="2"/>
      <c r="EE26" s="2">
        <v>91082123</v>
      </c>
      <c r="EF26" s="2">
        <v>3</v>
      </c>
      <c r="EG26" s="2" t="s">
        <v>20</v>
      </c>
      <c r="EH26" s="2">
        <v>104</v>
      </c>
      <c r="EI26" s="2" t="s">
        <v>21</v>
      </c>
      <c r="EJ26" s="2">
        <v>2</v>
      </c>
      <c r="EK26" s="2">
        <v>141001</v>
      </c>
      <c r="EL26" s="2" t="s">
        <v>21</v>
      </c>
      <c r="EM26" s="2" t="s">
        <v>22</v>
      </c>
      <c r="EN26" s="2"/>
      <c r="EO26" s="2" t="s">
        <v>3</v>
      </c>
      <c r="EP26" s="2"/>
      <c r="EQ26" s="2">
        <v>1024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>
        <v>0</v>
      </c>
      <c r="FR26" s="2">
        <v>0</v>
      </c>
      <c r="FS26" s="2">
        <v>0</v>
      </c>
      <c r="FT26" s="2"/>
      <c r="FU26" s="2"/>
      <c r="FV26" s="2"/>
      <c r="FW26" s="2"/>
      <c r="FX26" s="2">
        <v>89</v>
      </c>
      <c r="FY26" s="2">
        <v>44</v>
      </c>
      <c r="FZ26" s="2"/>
      <c r="GA26" s="2" t="s">
        <v>3</v>
      </c>
      <c r="GB26" s="2"/>
      <c r="GC26" s="2"/>
      <c r="GD26" s="2">
        <v>1</v>
      </c>
      <c r="GE26" s="2"/>
      <c r="GF26" s="2">
        <v>-152123987</v>
      </c>
      <c r="GG26" s="2">
        <v>2</v>
      </c>
      <c r="GH26" s="2">
        <v>1</v>
      </c>
      <c r="GI26" s="2">
        <v>-2</v>
      </c>
      <c r="GJ26" s="2">
        <v>0</v>
      </c>
      <c r="GK26" s="2">
        <v>0</v>
      </c>
      <c r="GL26" s="2">
        <f t="shared" si="21"/>
        <v>0</v>
      </c>
      <c r="GM26" s="2">
        <f t="shared" si="22"/>
        <v>583.20000000000005</v>
      </c>
      <c r="GN26" s="2">
        <f t="shared" si="23"/>
        <v>0</v>
      </c>
      <c r="GO26" s="2">
        <f t="shared" si="24"/>
        <v>583.20000000000005</v>
      </c>
      <c r="GP26" s="2">
        <f t="shared" si="25"/>
        <v>0</v>
      </c>
      <c r="GQ26" s="2"/>
      <c r="GR26" s="2">
        <v>0</v>
      </c>
      <c r="GS26" s="2">
        <v>3</v>
      </c>
      <c r="GT26" s="2">
        <v>0</v>
      </c>
      <c r="GU26" s="2" t="s">
        <v>3</v>
      </c>
      <c r="GV26" s="2">
        <f t="shared" si="26"/>
        <v>0</v>
      </c>
      <c r="GW26" s="2">
        <v>1</v>
      </c>
      <c r="GX26" s="2">
        <f t="shared" si="27"/>
        <v>0</v>
      </c>
      <c r="GY26" s="2"/>
      <c r="GZ26" s="2"/>
      <c r="HA26" s="2">
        <v>0</v>
      </c>
      <c r="HB26" s="2">
        <v>0</v>
      </c>
      <c r="HC26" s="2">
        <f>0</f>
        <v>0</v>
      </c>
      <c r="HD26" s="2"/>
      <c r="HE26" s="2" t="s">
        <v>3</v>
      </c>
      <c r="HF26" s="2" t="s">
        <v>3</v>
      </c>
      <c r="HG26" s="2"/>
      <c r="HH26" s="2"/>
      <c r="HI26" s="2"/>
      <c r="HJ26" s="2"/>
      <c r="HK26" s="2"/>
      <c r="HL26" s="2"/>
      <c r="HM26" s="2" t="s">
        <v>3</v>
      </c>
      <c r="HN26" s="2" t="s">
        <v>23</v>
      </c>
      <c r="HO26" s="2" t="s">
        <v>24</v>
      </c>
      <c r="HP26" s="2" t="s">
        <v>21</v>
      </c>
      <c r="HQ26" s="2" t="s">
        <v>21</v>
      </c>
      <c r="HR26" s="2"/>
      <c r="HS26" s="2">
        <v>0</v>
      </c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>
        <v>0</v>
      </c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pans="1:255" x14ac:dyDescent="0.2">
      <c r="A27" s="2">
        <v>17</v>
      </c>
      <c r="B27" s="2">
        <v>1</v>
      </c>
      <c r="C27" s="2">
        <f>ROW(SmtRes!A10)</f>
        <v>10</v>
      </c>
      <c r="D27" s="2">
        <f>ROW(EtalonRes!A8)</f>
        <v>8</v>
      </c>
      <c r="E27" s="2" t="s">
        <v>33</v>
      </c>
      <c r="F27" s="2" t="s">
        <v>34</v>
      </c>
      <c r="G27" s="2" t="s">
        <v>35</v>
      </c>
      <c r="H27" s="2" t="s">
        <v>18</v>
      </c>
      <c r="I27" s="2">
        <f>ROUND(1,7)</f>
        <v>1</v>
      </c>
      <c r="J27" s="2">
        <v>0</v>
      </c>
      <c r="K27" s="2">
        <f>ROUND(1,7)</f>
        <v>1</v>
      </c>
      <c r="L27" s="2"/>
      <c r="M27" s="2"/>
      <c r="N27" s="2"/>
      <c r="O27" s="2">
        <f>ROUND(CP27,2)</f>
        <v>16465.509999999998</v>
      </c>
      <c r="P27" s="2">
        <f>SUMIF(SmtRes!AQ6:'SmtRes'!AQ10,"=1",SmtRes!DF6:'SmtRes'!DF10)</f>
        <v>0</v>
      </c>
      <c r="Q27" s="2">
        <f>SUMIF(SmtRes!AQ6:'SmtRes'!AQ10,"=1",SmtRes!DG6:'SmtRes'!DG10)</f>
        <v>444.01</v>
      </c>
      <c r="R27" s="2">
        <f>SUMIF(SmtRes!AQ6:'SmtRes'!AQ10,"=1",SmtRes!DH6:'SmtRes'!DH10)</f>
        <v>511.76</v>
      </c>
      <c r="S27" s="2">
        <f>SUMIF(SmtRes!AQ6:'SmtRes'!AQ10,"=1",SmtRes!DI6:'SmtRes'!DI10)</f>
        <v>15509.74</v>
      </c>
      <c r="T27" s="2">
        <f t="shared" si="14"/>
        <v>0</v>
      </c>
      <c r="U27" s="2">
        <f>SUMIF(SmtRes!AQ6:'SmtRes'!AQ10,"=1",SmtRes!CV6:'SmtRes'!CV10)</f>
        <v>20.6</v>
      </c>
      <c r="V27" s="2">
        <f>SUMIF(SmtRes!AQ6:'SmtRes'!AQ10,"=1",SmtRes!CW6:'SmtRes'!CW10)</f>
        <v>0.7</v>
      </c>
      <c r="W27" s="2">
        <f t="shared" si="15"/>
        <v>0</v>
      </c>
      <c r="X27" s="2">
        <f t="shared" si="16"/>
        <v>14259.14</v>
      </c>
      <c r="Y27" s="2">
        <f t="shared" si="17"/>
        <v>7049.46</v>
      </c>
      <c r="Z27" s="2"/>
      <c r="AA27" s="2">
        <v>92695824</v>
      </c>
      <c r="AB27" s="2">
        <f t="shared" si="18"/>
        <v>15851.284</v>
      </c>
      <c r="AC27" s="2">
        <f>ROUND((0),6)</f>
        <v>0</v>
      </c>
      <c r="AD27" s="2">
        <f>ROUND((((SUM(SmtRes!BR6:'SmtRes'!BR10))-(SUM(SmtRes!BS6:'SmtRes'!BS10)))+AE27),6)</f>
        <v>341.54399999999998</v>
      </c>
      <c r="AE27" s="2">
        <f>ROUND((SUM(SmtRes!BS6:'SmtRes'!BS10)),6)</f>
        <v>511.75599999999997</v>
      </c>
      <c r="AF27" s="2">
        <f>ROUND((SUM(SmtRes!BT6:'SmtRes'!BT10)),6)</f>
        <v>15509.74</v>
      </c>
      <c r="AG27" s="2">
        <f t="shared" si="19"/>
        <v>0</v>
      </c>
      <c r="AH27" s="2">
        <f>(SUM(SmtRes!BU6:'SmtRes'!BU10))</f>
        <v>20.6</v>
      </c>
      <c r="AI27" s="2">
        <f>(SUM(SmtRes!BV6:'SmtRes'!BV10))</f>
        <v>0.7</v>
      </c>
      <c r="AJ27" s="2">
        <f t="shared" si="20"/>
        <v>0</v>
      </c>
      <c r="AK27" s="2">
        <v>16363.039999999999</v>
      </c>
      <c r="AL27" s="2">
        <v>0</v>
      </c>
      <c r="AM27" s="2">
        <v>341.54399999999998</v>
      </c>
      <c r="AN27" s="2">
        <v>511.75599999999997</v>
      </c>
      <c r="AO27" s="2">
        <v>15509.74</v>
      </c>
      <c r="AP27" s="2">
        <v>0</v>
      </c>
      <c r="AQ27" s="2">
        <v>20.6</v>
      </c>
      <c r="AR27" s="2">
        <v>0.7</v>
      </c>
      <c r="AS27" s="2">
        <v>0</v>
      </c>
      <c r="AT27" s="2">
        <v>89</v>
      </c>
      <c r="AU27" s="2">
        <v>44</v>
      </c>
      <c r="AV27" s="2">
        <v>1</v>
      </c>
      <c r="AW27" s="2">
        <v>1</v>
      </c>
      <c r="AX27" s="2"/>
      <c r="AY27" s="2"/>
      <c r="AZ27" s="2">
        <v>1</v>
      </c>
      <c r="BA27" s="2">
        <v>1</v>
      </c>
      <c r="BB27" s="2">
        <v>1</v>
      </c>
      <c r="BC27" s="2">
        <v>1</v>
      </c>
      <c r="BD27" s="2" t="s">
        <v>3</v>
      </c>
      <c r="BE27" s="2" t="s">
        <v>3</v>
      </c>
      <c r="BF27" s="2" t="s">
        <v>3</v>
      </c>
      <c r="BG27" s="2" t="s">
        <v>3</v>
      </c>
      <c r="BH27" s="2">
        <v>0</v>
      </c>
      <c r="BI27" s="2">
        <v>2</v>
      </c>
      <c r="BJ27" s="2" t="s">
        <v>36</v>
      </c>
      <c r="BK27" s="2"/>
      <c r="BL27" s="2"/>
      <c r="BM27" s="2">
        <v>141001</v>
      </c>
      <c r="BN27" s="2">
        <v>0</v>
      </c>
      <c r="BO27" s="2" t="s">
        <v>3</v>
      </c>
      <c r="BP27" s="2">
        <v>0</v>
      </c>
      <c r="BQ27" s="2">
        <v>3</v>
      </c>
      <c r="BR27" s="2">
        <v>0</v>
      </c>
      <c r="BS27" s="2">
        <v>1</v>
      </c>
      <c r="BT27" s="2">
        <v>1</v>
      </c>
      <c r="BU27" s="2">
        <v>1</v>
      </c>
      <c r="BV27" s="2">
        <v>1</v>
      </c>
      <c r="BW27" s="2">
        <v>1</v>
      </c>
      <c r="BX27" s="2">
        <v>1</v>
      </c>
      <c r="BY27" s="2" t="s">
        <v>3</v>
      </c>
      <c r="BZ27" s="2">
        <v>89</v>
      </c>
      <c r="CA27" s="2">
        <v>44</v>
      </c>
      <c r="CB27" s="2" t="s">
        <v>3</v>
      </c>
      <c r="CC27" s="2"/>
      <c r="CD27" s="2"/>
      <c r="CE27" s="2">
        <v>0</v>
      </c>
      <c r="CF27" s="2">
        <v>0</v>
      </c>
      <c r="CG27" s="2">
        <v>0</v>
      </c>
      <c r="CH27" s="2"/>
      <c r="CI27" s="2"/>
      <c r="CJ27" s="2"/>
      <c r="CK27" s="2"/>
      <c r="CL27" s="2"/>
      <c r="CM27" s="2">
        <v>0</v>
      </c>
      <c r="CN27" s="2" t="s">
        <v>3</v>
      </c>
      <c r="CO27" s="2">
        <v>0</v>
      </c>
      <c r="CP27" s="2">
        <f>(P27+Q27+S27+R27)</f>
        <v>16465.509999999998</v>
      </c>
      <c r="CQ27" s="2">
        <f>SUMIF(SmtRes!AQ6:'SmtRes'!AQ10,"=1",SmtRes!AA6:'SmtRes'!AA10)</f>
        <v>0</v>
      </c>
      <c r="CR27" s="2">
        <f>SUMIF(SmtRes!AQ6:'SmtRes'!AQ10,"=1",SmtRes!AB6:'SmtRes'!AB10)</f>
        <v>634.29999999999995</v>
      </c>
      <c r="CS27" s="2">
        <f>SUMIF(SmtRes!AQ6:'SmtRes'!AQ10,"=1",SmtRes!AC6:'SmtRes'!AC10)</f>
        <v>731.08</v>
      </c>
      <c r="CT27" s="2">
        <f>SUMIF(SmtRes!AQ6:'SmtRes'!AQ10,"=1",SmtRes!AD6:'SmtRes'!AD10)</f>
        <v>752.9</v>
      </c>
      <c r="CU27" s="2">
        <f>AG27</f>
        <v>0</v>
      </c>
      <c r="CV27" s="2">
        <f>SUMIF(SmtRes!AQ6:'SmtRes'!AQ10,"=1",SmtRes!BU6:'SmtRes'!BU10)</f>
        <v>20.6</v>
      </c>
      <c r="CW27" s="2">
        <f>SUMIF(SmtRes!AQ6:'SmtRes'!AQ10,"=1",SmtRes!BV6:'SmtRes'!BV10)</f>
        <v>0.7</v>
      </c>
      <c r="CX27" s="2">
        <f>AJ27</f>
        <v>0</v>
      </c>
      <c r="CY27" s="2">
        <f>(((S27+R27)*AT27)/100)</f>
        <v>14259.135</v>
      </c>
      <c r="CZ27" s="2">
        <f>(((S27+R27)*AU27)/100)</f>
        <v>7049.46</v>
      </c>
      <c r="DA27" s="2"/>
      <c r="DB27" s="2"/>
      <c r="DC27" s="2" t="s">
        <v>3</v>
      </c>
      <c r="DD27" s="2" t="s">
        <v>3</v>
      </c>
      <c r="DE27" s="2" t="s">
        <v>3</v>
      </c>
      <c r="DF27" s="2" t="s">
        <v>3</v>
      </c>
      <c r="DG27" s="2" t="s">
        <v>3</v>
      </c>
      <c r="DH27" s="2" t="s">
        <v>3</v>
      </c>
      <c r="DI27" s="2" t="s">
        <v>3</v>
      </c>
      <c r="DJ27" s="2" t="s">
        <v>3</v>
      </c>
      <c r="DK27" s="2" t="s">
        <v>3</v>
      </c>
      <c r="DL27" s="2" t="s">
        <v>3</v>
      </c>
      <c r="DM27" s="2" t="s">
        <v>3</v>
      </c>
      <c r="DN27" s="2">
        <v>0</v>
      </c>
      <c r="DO27" s="2">
        <v>0</v>
      </c>
      <c r="DP27" s="2">
        <v>1</v>
      </c>
      <c r="DQ27" s="2">
        <v>1</v>
      </c>
      <c r="DR27" s="2"/>
      <c r="DS27" s="2"/>
      <c r="DT27" s="2"/>
      <c r="DU27" s="2">
        <v>1013</v>
      </c>
      <c r="DV27" s="2" t="s">
        <v>18</v>
      </c>
      <c r="DW27" s="2" t="s">
        <v>18</v>
      </c>
      <c r="DX27" s="2">
        <v>1</v>
      </c>
      <c r="DY27" s="2"/>
      <c r="DZ27" s="2" t="s">
        <v>3</v>
      </c>
      <c r="EA27" s="2" t="s">
        <v>3</v>
      </c>
      <c r="EB27" s="2" t="s">
        <v>3</v>
      </c>
      <c r="EC27" s="2" t="s">
        <v>3</v>
      </c>
      <c r="ED27" s="2"/>
      <c r="EE27" s="2">
        <v>91082123</v>
      </c>
      <c r="EF27" s="2">
        <v>3</v>
      </c>
      <c r="EG27" s="2" t="s">
        <v>20</v>
      </c>
      <c r="EH27" s="2">
        <v>104</v>
      </c>
      <c r="EI27" s="2" t="s">
        <v>21</v>
      </c>
      <c r="EJ27" s="2">
        <v>2</v>
      </c>
      <c r="EK27" s="2">
        <v>141001</v>
      </c>
      <c r="EL27" s="2" t="s">
        <v>21</v>
      </c>
      <c r="EM27" s="2" t="s">
        <v>22</v>
      </c>
      <c r="EN27" s="2"/>
      <c r="EO27" s="2" t="s">
        <v>3</v>
      </c>
      <c r="EP27" s="2"/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20.6</v>
      </c>
      <c r="EX27" s="2">
        <v>0.7</v>
      </c>
      <c r="EY27" s="2">
        <v>0</v>
      </c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>
        <v>0</v>
      </c>
      <c r="FR27" s="2">
        <v>0</v>
      </c>
      <c r="FS27" s="2">
        <v>0</v>
      </c>
      <c r="FT27" s="2"/>
      <c r="FU27" s="2"/>
      <c r="FV27" s="2"/>
      <c r="FW27" s="2"/>
      <c r="FX27" s="2">
        <v>89</v>
      </c>
      <c r="FY27" s="2">
        <v>44</v>
      </c>
      <c r="FZ27" s="2"/>
      <c r="GA27" s="2" t="s">
        <v>3</v>
      </c>
      <c r="GB27" s="2"/>
      <c r="GC27" s="2"/>
      <c r="GD27" s="2">
        <v>1</v>
      </c>
      <c r="GE27" s="2"/>
      <c r="GF27" s="2">
        <v>1487254057</v>
      </c>
      <c r="GG27" s="2">
        <v>2</v>
      </c>
      <c r="GH27" s="2">
        <v>1</v>
      </c>
      <c r="GI27" s="2">
        <v>-2</v>
      </c>
      <c r="GJ27" s="2">
        <v>0</v>
      </c>
      <c r="GK27" s="2">
        <v>0</v>
      </c>
      <c r="GL27" s="2">
        <f t="shared" si="21"/>
        <v>0</v>
      </c>
      <c r="GM27" s="2">
        <f t="shared" si="22"/>
        <v>37774.11</v>
      </c>
      <c r="GN27" s="2">
        <f t="shared" si="23"/>
        <v>0</v>
      </c>
      <c r="GO27" s="2">
        <f t="shared" si="24"/>
        <v>37774.11</v>
      </c>
      <c r="GP27" s="2">
        <f t="shared" si="25"/>
        <v>0</v>
      </c>
      <c r="GQ27" s="2"/>
      <c r="GR27" s="2">
        <v>0</v>
      </c>
      <c r="GS27" s="2">
        <v>3</v>
      </c>
      <c r="GT27" s="2">
        <v>0</v>
      </c>
      <c r="GU27" s="2" t="s">
        <v>3</v>
      </c>
      <c r="GV27" s="2">
        <f t="shared" si="26"/>
        <v>0</v>
      </c>
      <c r="GW27" s="2">
        <v>1</v>
      </c>
      <c r="GX27" s="2">
        <f t="shared" si="27"/>
        <v>0</v>
      </c>
      <c r="GY27" s="2"/>
      <c r="GZ27" s="2"/>
      <c r="HA27" s="2">
        <v>0</v>
      </c>
      <c r="HB27" s="2">
        <v>0</v>
      </c>
      <c r="HC27" s="2">
        <f>GV27*GW27</f>
        <v>0</v>
      </c>
      <c r="HD27" s="2"/>
      <c r="HE27" s="2" t="s">
        <v>3</v>
      </c>
      <c r="HF27" s="2" t="s">
        <v>3</v>
      </c>
      <c r="HG27" s="2"/>
      <c r="HH27" s="2"/>
      <c r="HI27" s="2"/>
      <c r="HJ27" s="2"/>
      <c r="HK27" s="2"/>
      <c r="HL27" s="2"/>
      <c r="HM27" s="2" t="s">
        <v>3</v>
      </c>
      <c r="HN27" s="2" t="s">
        <v>23</v>
      </c>
      <c r="HO27" s="2" t="s">
        <v>24</v>
      </c>
      <c r="HP27" s="2" t="s">
        <v>21</v>
      </c>
      <c r="HQ27" s="2" t="s">
        <v>21</v>
      </c>
      <c r="HR27" s="2"/>
      <c r="HS27" s="2">
        <v>0</v>
      </c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>
        <v>0</v>
      </c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pans="1:255" x14ac:dyDescent="0.2">
      <c r="A28" s="2">
        <v>18</v>
      </c>
      <c r="B28" s="2">
        <v>1</v>
      </c>
      <c r="C28" s="2">
        <v>10</v>
      </c>
      <c r="D28" s="2"/>
      <c r="E28" s="2" t="s">
        <v>37</v>
      </c>
      <c r="F28" s="2" t="s">
        <v>30</v>
      </c>
      <c r="G28" s="2" t="s">
        <v>31</v>
      </c>
      <c r="H28" s="2" t="s">
        <v>32</v>
      </c>
      <c r="I28" s="2">
        <f>J28</f>
        <v>3</v>
      </c>
      <c r="J28" s="2">
        <v>3</v>
      </c>
      <c r="K28" s="2">
        <v>3</v>
      </c>
      <c r="L28" s="2"/>
      <c r="M28" s="2"/>
      <c r="N28" s="2"/>
      <c r="O28" s="2">
        <f>ROUND(P28,2)</f>
        <v>465.29</v>
      </c>
      <c r="P28" s="2">
        <f>ROUND(ROUND(ROUND(SUMIF(SmtRes!AQ6:'SmtRes'!AQ10,"=1",SmtRes!CU6:'SmtRes'!CU10),2),2)*I28/100,2)</f>
        <v>465.29</v>
      </c>
      <c r="Q28" s="2">
        <f>ROUND(CR28*I28,2)</f>
        <v>0</v>
      </c>
      <c r="R28" s="2">
        <f>ROUND(CS28*I28,2)</f>
        <v>0</v>
      </c>
      <c r="S28" s="2">
        <f>ROUND(CT28*I28,2)</f>
        <v>0</v>
      </c>
      <c r="T28" s="2">
        <f t="shared" si="14"/>
        <v>0</v>
      </c>
      <c r="U28" s="2">
        <f>ROUND(CV28*I28,7)</f>
        <v>0</v>
      </c>
      <c r="V28" s="2">
        <f>ROUND(CW28*I28,7)</f>
        <v>0</v>
      </c>
      <c r="W28" s="2">
        <f t="shared" si="15"/>
        <v>0</v>
      </c>
      <c r="X28" s="2">
        <f t="shared" si="16"/>
        <v>0</v>
      </c>
      <c r="Y28" s="2">
        <f t="shared" si="17"/>
        <v>0</v>
      </c>
      <c r="Z28" s="2"/>
      <c r="AA28" s="2">
        <v>92695824</v>
      </c>
      <c r="AB28" s="2">
        <f t="shared" si="18"/>
        <v>0</v>
      </c>
      <c r="AC28" s="2">
        <f>ROUND((ES28),6)</f>
        <v>0</v>
      </c>
      <c r="AD28" s="2">
        <f>ROUND((((ET28)-(EU28))+AE28),6)</f>
        <v>0</v>
      </c>
      <c r="AE28" s="2">
        <f t="shared" ref="AE28:AF32" si="28">ROUND((EU28),6)</f>
        <v>0</v>
      </c>
      <c r="AF28" s="2">
        <f t="shared" si="28"/>
        <v>0</v>
      </c>
      <c r="AG28" s="2">
        <f t="shared" si="19"/>
        <v>0</v>
      </c>
      <c r="AH28" s="2">
        <f t="shared" ref="AH28:AI32" si="29">(EW28)</f>
        <v>0</v>
      </c>
      <c r="AI28" s="2">
        <f t="shared" si="29"/>
        <v>0</v>
      </c>
      <c r="AJ28" s="2">
        <f t="shared" si="20"/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89</v>
      </c>
      <c r="AU28" s="2">
        <v>44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3</v>
      </c>
      <c r="BI28" s="2">
        <v>2</v>
      </c>
      <c r="BJ28" s="2" t="s">
        <v>3</v>
      </c>
      <c r="BK28" s="2"/>
      <c r="BL28" s="2"/>
      <c r="BM28" s="2">
        <v>141001</v>
      </c>
      <c r="BN28" s="2">
        <v>0</v>
      </c>
      <c r="BO28" s="2" t="s">
        <v>3</v>
      </c>
      <c r="BP28" s="2">
        <v>0</v>
      </c>
      <c r="BQ28" s="2">
        <v>3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89</v>
      </c>
      <c r="CA28" s="2">
        <v>44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>0</f>
        <v>0</v>
      </c>
      <c r="CQ28" s="2">
        <f>0</f>
        <v>0</v>
      </c>
      <c r="CR28" s="2">
        <f>0</f>
        <v>0</v>
      </c>
      <c r="CS28" s="2">
        <f>0</f>
        <v>0</v>
      </c>
      <c r="CT28" s="2">
        <f>0</f>
        <v>0</v>
      </c>
      <c r="CU28" s="2">
        <f>0</f>
        <v>0</v>
      </c>
      <c r="CV28" s="2">
        <f>0</f>
        <v>0</v>
      </c>
      <c r="CW28" s="2">
        <f>0</f>
        <v>0</v>
      </c>
      <c r="CX28" s="2">
        <f>0</f>
        <v>0</v>
      </c>
      <c r="CY28" s="2">
        <f>0</f>
        <v>0</v>
      </c>
      <c r="CZ28" s="2">
        <f>0</f>
        <v>0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1013</v>
      </c>
      <c r="DV28" s="2" t="s">
        <v>32</v>
      </c>
      <c r="DW28" s="2" t="s">
        <v>32</v>
      </c>
      <c r="DX28" s="2">
        <v>1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91082123</v>
      </c>
      <c r="EF28" s="2">
        <v>3</v>
      </c>
      <c r="EG28" s="2" t="s">
        <v>20</v>
      </c>
      <c r="EH28" s="2">
        <v>104</v>
      </c>
      <c r="EI28" s="2" t="s">
        <v>21</v>
      </c>
      <c r="EJ28" s="2">
        <v>2</v>
      </c>
      <c r="EK28" s="2">
        <v>141001</v>
      </c>
      <c r="EL28" s="2" t="s">
        <v>21</v>
      </c>
      <c r="EM28" s="2" t="s">
        <v>22</v>
      </c>
      <c r="EN28" s="2"/>
      <c r="EO28" s="2" t="s">
        <v>3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89</v>
      </c>
      <c r="FY28" s="2">
        <v>44</v>
      </c>
      <c r="FZ28" s="2"/>
      <c r="GA28" s="2" t="s">
        <v>3</v>
      </c>
      <c r="GB28" s="2"/>
      <c r="GC28" s="2"/>
      <c r="GD28" s="2">
        <v>1</v>
      </c>
      <c r="GE28" s="2"/>
      <c r="GF28" s="2">
        <v>-152123987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si="21"/>
        <v>0</v>
      </c>
      <c r="GM28" s="2">
        <f t="shared" si="22"/>
        <v>465.29</v>
      </c>
      <c r="GN28" s="2">
        <f t="shared" si="23"/>
        <v>0</v>
      </c>
      <c r="GO28" s="2">
        <f t="shared" si="24"/>
        <v>465.29</v>
      </c>
      <c r="GP28" s="2">
        <f t="shared" si="25"/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si="26"/>
        <v>0</v>
      </c>
      <c r="GW28" s="2">
        <v>1</v>
      </c>
      <c r="GX28" s="2">
        <f t="shared" si="27"/>
        <v>0</v>
      </c>
      <c r="GY28" s="2"/>
      <c r="GZ28" s="2"/>
      <c r="HA28" s="2">
        <v>0</v>
      </c>
      <c r="HB28" s="2">
        <v>0</v>
      </c>
      <c r="HC28" s="2">
        <f>0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23</v>
      </c>
      <c r="HO28" s="2" t="s">
        <v>24</v>
      </c>
      <c r="HP28" s="2" t="s">
        <v>21</v>
      </c>
      <c r="HQ28" s="2" t="s">
        <v>21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9</v>
      </c>
      <c r="D29" s="2"/>
      <c r="E29" s="2" t="s">
        <v>38</v>
      </c>
      <c r="F29" s="2" t="s">
        <v>39</v>
      </c>
      <c r="G29" s="2" t="s">
        <v>40</v>
      </c>
      <c r="H29" s="2" t="s">
        <v>41</v>
      </c>
      <c r="I29" s="2">
        <f>I27*J29</f>
        <v>2.7368000000000002E-3</v>
      </c>
      <c r="J29" s="2">
        <v>2.7368000000000002E-3</v>
      </c>
      <c r="K29" s="2">
        <v>2.7368000000000002E-3</v>
      </c>
      <c r="L29" s="2"/>
      <c r="M29" s="2"/>
      <c r="N29" s="2"/>
      <c r="O29" s="2">
        <f>ROUND(CP29,2)</f>
        <v>308.62</v>
      </c>
      <c r="P29" s="2">
        <f>ROUND(CQ29*I29,2)</f>
        <v>308.62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 t="shared" si="14"/>
        <v>0</v>
      </c>
      <c r="U29" s="2">
        <f>ROUND(CV29*I29,7)</f>
        <v>0</v>
      </c>
      <c r="V29" s="2">
        <f>ROUND(CW29*I29,7)</f>
        <v>0</v>
      </c>
      <c r="W29" s="2">
        <f t="shared" si="15"/>
        <v>0</v>
      </c>
      <c r="X29" s="2">
        <f t="shared" si="16"/>
        <v>0</v>
      </c>
      <c r="Y29" s="2">
        <f t="shared" si="17"/>
        <v>0</v>
      </c>
      <c r="Z29" s="2"/>
      <c r="AA29" s="2">
        <v>92695824</v>
      </c>
      <c r="AB29" s="2">
        <f t="shared" si="18"/>
        <v>104415.2</v>
      </c>
      <c r="AC29" s="2">
        <f>ROUND((ES29),6)</f>
        <v>104415.2</v>
      </c>
      <c r="AD29" s="2">
        <f>ROUND((((ET29)-(EU29))+AE29),6)</f>
        <v>0</v>
      </c>
      <c r="AE29" s="2">
        <f t="shared" si="28"/>
        <v>0</v>
      </c>
      <c r="AF29" s="2">
        <f t="shared" si="28"/>
        <v>0</v>
      </c>
      <c r="AG29" s="2">
        <f t="shared" si="19"/>
        <v>0</v>
      </c>
      <c r="AH29" s="2">
        <f t="shared" si="29"/>
        <v>0</v>
      </c>
      <c r="AI29" s="2">
        <f t="shared" si="29"/>
        <v>0</v>
      </c>
      <c r="AJ29" s="2">
        <f t="shared" si="20"/>
        <v>0</v>
      </c>
      <c r="AK29" s="2">
        <v>104415.2</v>
      </c>
      <c r="AL29" s="2">
        <v>104415.2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89</v>
      </c>
      <c r="AU29" s="2">
        <v>44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1.08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2</v>
      </c>
      <c r="BJ29" s="2" t="s">
        <v>42</v>
      </c>
      <c r="BK29" s="2"/>
      <c r="BL29" s="2"/>
      <c r="BM29" s="2">
        <v>141001</v>
      </c>
      <c r="BN29" s="2">
        <v>0</v>
      </c>
      <c r="BO29" s="2" t="s">
        <v>39</v>
      </c>
      <c r="BP29" s="2">
        <v>1</v>
      </c>
      <c r="BQ29" s="2">
        <v>3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89</v>
      </c>
      <c r="CA29" s="2">
        <v>44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>(P29+Q29+S29+R29)</f>
        <v>308.62</v>
      </c>
      <c r="CQ29" s="2">
        <f>ROUND(AL29*BC29,2)</f>
        <v>112768.42</v>
      </c>
      <c r="CR29" s="2">
        <f>ROUND(AM29*BB29,2)</f>
        <v>0</v>
      </c>
      <c r="CS29" s="2">
        <f>ROUND(AN29*BS29,2)</f>
        <v>0</v>
      </c>
      <c r="CT29" s="2">
        <f>ROUND(AO29*BA29,2)</f>
        <v>0</v>
      </c>
      <c r="CU29" s="2">
        <f t="shared" ref="CU29:CX32" si="30">AG29</f>
        <v>0</v>
      </c>
      <c r="CV29" s="2">
        <f t="shared" si="30"/>
        <v>0</v>
      </c>
      <c r="CW29" s="2">
        <f t="shared" si="30"/>
        <v>0</v>
      </c>
      <c r="CX29" s="2">
        <f t="shared" si="30"/>
        <v>0</v>
      </c>
      <c r="CY29" s="2">
        <f>(((S29+R29)*AT29)/100)</f>
        <v>0</v>
      </c>
      <c r="CZ29" s="2">
        <f>(((S29+R29)*AU29)/100)</f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1009</v>
      </c>
      <c r="DV29" s="2" t="s">
        <v>41</v>
      </c>
      <c r="DW29" s="2" t="s">
        <v>41</v>
      </c>
      <c r="DX29" s="2">
        <v>1000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91082123</v>
      </c>
      <c r="EF29" s="2">
        <v>3</v>
      </c>
      <c r="EG29" s="2" t="s">
        <v>20</v>
      </c>
      <c r="EH29" s="2">
        <v>104</v>
      </c>
      <c r="EI29" s="2" t="s">
        <v>21</v>
      </c>
      <c r="EJ29" s="2">
        <v>2</v>
      </c>
      <c r="EK29" s="2">
        <v>141001</v>
      </c>
      <c r="EL29" s="2" t="s">
        <v>21</v>
      </c>
      <c r="EM29" s="2" t="s">
        <v>22</v>
      </c>
      <c r="EN29" s="2"/>
      <c r="EO29" s="2" t="s">
        <v>3</v>
      </c>
      <c r="EP29" s="2"/>
      <c r="EQ29" s="2">
        <v>0</v>
      </c>
      <c r="ER29" s="2">
        <v>104415.2</v>
      </c>
      <c r="ES29" s="2">
        <v>104415.2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89</v>
      </c>
      <c r="FY29" s="2">
        <v>44</v>
      </c>
      <c r="FZ29" s="2"/>
      <c r="GA29" s="2" t="s">
        <v>3</v>
      </c>
      <c r="GB29" s="2"/>
      <c r="GC29" s="2"/>
      <c r="GD29" s="2">
        <v>1</v>
      </c>
      <c r="GE29" s="2"/>
      <c r="GF29" s="2">
        <v>663668437</v>
      </c>
      <c r="GG29" s="2">
        <v>2</v>
      </c>
      <c r="GH29" s="2">
        <v>1</v>
      </c>
      <c r="GI29" s="2">
        <v>2</v>
      </c>
      <c r="GJ29" s="2">
        <v>0</v>
      </c>
      <c r="GK29" s="2">
        <v>0</v>
      </c>
      <c r="GL29" s="2">
        <f t="shared" si="21"/>
        <v>0</v>
      </c>
      <c r="GM29" s="2">
        <f t="shared" si="22"/>
        <v>308.62</v>
      </c>
      <c r="GN29" s="2">
        <f t="shared" si="23"/>
        <v>0</v>
      </c>
      <c r="GO29" s="2">
        <f t="shared" si="24"/>
        <v>308.62</v>
      </c>
      <c r="GP29" s="2">
        <f t="shared" si="25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26"/>
        <v>0</v>
      </c>
      <c r="GW29" s="2">
        <v>1</v>
      </c>
      <c r="GX29" s="2">
        <f t="shared" si="27"/>
        <v>0</v>
      </c>
      <c r="GY29" s="2"/>
      <c r="GZ29" s="2"/>
      <c r="HA29" s="2">
        <v>0</v>
      </c>
      <c r="HB29" s="2">
        <v>0</v>
      </c>
      <c r="HC29" s="2">
        <f>GV29*GW29</f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23</v>
      </c>
      <c r="HO29" s="2" t="s">
        <v>24</v>
      </c>
      <c r="HP29" s="2" t="s">
        <v>21</v>
      </c>
      <c r="HQ29" s="2" t="s">
        <v>21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17</v>
      </c>
      <c r="B30" s="2">
        <v>1</v>
      </c>
      <c r="C30" s="2"/>
      <c r="D30" s="2"/>
      <c r="E30" s="2" t="s">
        <v>43</v>
      </c>
      <c r="F30" s="2" t="s">
        <v>44</v>
      </c>
      <c r="G30" s="2" t="s">
        <v>26</v>
      </c>
      <c r="H30" s="2" t="s">
        <v>18</v>
      </c>
      <c r="I30" s="2">
        <v>1</v>
      </c>
      <c r="J30" s="2">
        <v>0</v>
      </c>
      <c r="K30" s="2">
        <v>1</v>
      </c>
      <c r="L30" s="2"/>
      <c r="M30" s="2"/>
      <c r="N30" s="2"/>
      <c r="O30" s="2">
        <f>ROUND(CP30,2)</f>
        <v>240952.38</v>
      </c>
      <c r="P30" s="2">
        <f>ROUND(CQ30*I30,2)</f>
        <v>240952.38</v>
      </c>
      <c r="Q30" s="2">
        <f>ROUND(CR30*I30,2)</f>
        <v>0</v>
      </c>
      <c r="R30" s="2">
        <f>ROUND(CS30*I30,2)</f>
        <v>0</v>
      </c>
      <c r="S30" s="2">
        <f>ROUND(CT30*I30,2)</f>
        <v>0</v>
      </c>
      <c r="T30" s="2">
        <f t="shared" si="14"/>
        <v>0</v>
      </c>
      <c r="U30" s="2">
        <f>ROUND(CV30*I30,7)</f>
        <v>0</v>
      </c>
      <c r="V30" s="2">
        <f>ROUND(CW30*I30,7)</f>
        <v>0</v>
      </c>
      <c r="W30" s="2">
        <f t="shared" si="15"/>
        <v>0</v>
      </c>
      <c r="X30" s="2">
        <f t="shared" si="16"/>
        <v>0</v>
      </c>
      <c r="Y30" s="2">
        <f t="shared" si="17"/>
        <v>0</v>
      </c>
      <c r="Z30" s="2"/>
      <c r="AA30" s="2">
        <v>92695824</v>
      </c>
      <c r="AB30" s="2">
        <f t="shared" si="18"/>
        <v>240952.38</v>
      </c>
      <c r="AC30" s="2">
        <f>ROUND((ES30),6)</f>
        <v>240952.38</v>
      </c>
      <c r="AD30" s="2">
        <f>ROUND((((ET30)-(EU30))+AE30),6)</f>
        <v>0</v>
      </c>
      <c r="AE30" s="2">
        <f t="shared" si="28"/>
        <v>0</v>
      </c>
      <c r="AF30" s="2">
        <f t="shared" si="28"/>
        <v>0</v>
      </c>
      <c r="AG30" s="2">
        <f t="shared" si="19"/>
        <v>0</v>
      </c>
      <c r="AH30" s="2">
        <f t="shared" si="29"/>
        <v>0</v>
      </c>
      <c r="AI30" s="2">
        <f t="shared" si="29"/>
        <v>0</v>
      </c>
      <c r="AJ30" s="2">
        <f t="shared" si="20"/>
        <v>0</v>
      </c>
      <c r="AK30" s="2">
        <v>240952.38</v>
      </c>
      <c r="AL30" s="2">
        <v>240952.38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44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3</v>
      </c>
      <c r="BI30" s="2">
        <v>3</v>
      </c>
      <c r="BJ30" s="2" t="s">
        <v>3</v>
      </c>
      <c r="BK30" s="2"/>
      <c r="BL30" s="2"/>
      <c r="BM30" s="2">
        <v>100</v>
      </c>
      <c r="BN30" s="2">
        <v>0</v>
      </c>
      <c r="BO30" s="2" t="s">
        <v>3</v>
      </c>
      <c r="BP30" s="2">
        <v>0</v>
      </c>
      <c r="BQ30" s="2">
        <v>5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89</v>
      </c>
      <c r="CA30" s="2">
        <v>44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>(P30+Q30+S30+R30)</f>
        <v>240952.38</v>
      </c>
      <c r="CQ30" s="2">
        <f t="shared" ref="CQ30:CR32" si="31">ROUND(AL30,2)</f>
        <v>240952.38</v>
      </c>
      <c r="CR30" s="2">
        <f t="shared" si="31"/>
        <v>0</v>
      </c>
      <c r="CS30" s="2">
        <f>ROUND(AN30*BS30,2)</f>
        <v>0</v>
      </c>
      <c r="CT30" s="2">
        <f>ROUND(AO30*BA30,2)</f>
        <v>0</v>
      </c>
      <c r="CU30" s="2">
        <f t="shared" si="30"/>
        <v>0</v>
      </c>
      <c r="CV30" s="2">
        <f t="shared" si="30"/>
        <v>0</v>
      </c>
      <c r="CW30" s="2">
        <f t="shared" si="30"/>
        <v>0</v>
      </c>
      <c r="CX30" s="2">
        <f t="shared" si="30"/>
        <v>0</v>
      </c>
      <c r="CY30" s="2">
        <f>0</f>
        <v>0</v>
      </c>
      <c r="CZ30" s="2">
        <f>0</f>
        <v>0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1013</v>
      </c>
      <c r="DV30" s="2" t="s">
        <v>18</v>
      </c>
      <c r="DW30" s="2" t="s">
        <v>18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91082373</v>
      </c>
      <c r="EF30" s="2">
        <v>5</v>
      </c>
      <c r="EG30" s="2" t="s">
        <v>27</v>
      </c>
      <c r="EH30" s="2">
        <v>0</v>
      </c>
      <c r="EI30" s="2" t="s">
        <v>3</v>
      </c>
      <c r="EJ30" s="2">
        <v>3</v>
      </c>
      <c r="EK30" s="2">
        <v>100</v>
      </c>
      <c r="EL30" s="2" t="s">
        <v>28</v>
      </c>
      <c r="EM30" s="2" t="s">
        <v>29</v>
      </c>
      <c r="EN30" s="2"/>
      <c r="EO30" s="2" t="s">
        <v>3</v>
      </c>
      <c r="EP30" s="2"/>
      <c r="EQ30" s="2">
        <v>0</v>
      </c>
      <c r="ER30" s="2">
        <v>240952.38</v>
      </c>
      <c r="ES30" s="2">
        <v>240952.38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5</v>
      </c>
      <c r="FA30" s="2"/>
      <c r="FB30" s="2"/>
      <c r="FC30" s="2">
        <v>0</v>
      </c>
      <c r="FD30" s="2">
        <v>18</v>
      </c>
      <c r="FE30" s="2"/>
      <c r="FF30" s="2">
        <v>240952.38</v>
      </c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f>P30</f>
        <v>240952.38</v>
      </c>
      <c r="FS30" s="2">
        <v>0</v>
      </c>
      <c r="FT30" s="2"/>
      <c r="FU30" s="2"/>
      <c r="FV30" s="2"/>
      <c r="FW30" s="2"/>
      <c r="FX30" s="2">
        <v>89</v>
      </c>
      <c r="FY30" s="2">
        <v>44</v>
      </c>
      <c r="FZ30" s="2"/>
      <c r="GA30" s="2" t="s">
        <v>3</v>
      </c>
      <c r="GB30" s="2"/>
      <c r="GC30" s="2"/>
      <c r="GD30" s="2">
        <v>1</v>
      </c>
      <c r="GE30" s="2"/>
      <c r="GF30" s="2">
        <v>1618105157</v>
      </c>
      <c r="GG30" s="2">
        <v>2</v>
      </c>
      <c r="GH30" s="2">
        <v>3</v>
      </c>
      <c r="GI30" s="2">
        <v>-2</v>
      </c>
      <c r="GJ30" s="2">
        <v>0</v>
      </c>
      <c r="GK30" s="2">
        <v>0</v>
      </c>
      <c r="GL30" s="2">
        <f t="shared" si="21"/>
        <v>0</v>
      </c>
      <c r="GM30" s="2">
        <f t="shared" si="22"/>
        <v>240952.38</v>
      </c>
      <c r="GN30" s="2">
        <f t="shared" si="23"/>
        <v>0</v>
      </c>
      <c r="GO30" s="2">
        <f t="shared" si="24"/>
        <v>0</v>
      </c>
      <c r="GP30" s="2">
        <f t="shared" si="25"/>
        <v>0</v>
      </c>
      <c r="GQ30" s="2"/>
      <c r="GR30" s="2">
        <v>1</v>
      </c>
      <c r="GS30" s="2">
        <v>1</v>
      </c>
      <c r="GT30" s="2">
        <v>0</v>
      </c>
      <c r="GU30" s="2" t="s">
        <v>3</v>
      </c>
      <c r="GV30" s="2">
        <f t="shared" si="26"/>
        <v>0</v>
      </c>
      <c r="GW30" s="2">
        <v>1</v>
      </c>
      <c r="GX30" s="2">
        <f t="shared" si="27"/>
        <v>0</v>
      </c>
      <c r="GY30" s="2"/>
      <c r="GZ30" s="2"/>
      <c r="HA30" s="2">
        <v>0</v>
      </c>
      <c r="HB30" s="2">
        <v>0</v>
      </c>
      <c r="HC30" s="2">
        <f>GV30*GW30</f>
        <v>0</v>
      </c>
      <c r="HD30" s="2"/>
      <c r="HE30" s="2" t="s">
        <v>3</v>
      </c>
      <c r="HF30" s="2" t="s">
        <v>3</v>
      </c>
      <c r="HG30" s="2"/>
      <c r="HH30" s="2">
        <f>ROUND(ROUND(AL30,2)*I30,2)</f>
        <v>240952.38</v>
      </c>
      <c r="HI30" s="2"/>
      <c r="HJ30" s="2"/>
      <c r="HK30" s="2"/>
      <c r="HL30" s="2"/>
      <c r="HM30" s="2" t="s">
        <v>3</v>
      </c>
      <c r="HN30" s="2" t="s">
        <v>3</v>
      </c>
      <c r="HO30" s="2" t="s">
        <v>3</v>
      </c>
      <c r="HP30" s="2" t="s">
        <v>3</v>
      </c>
      <c r="HQ30" s="2" t="s">
        <v>3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17</v>
      </c>
      <c r="B31" s="2">
        <v>1</v>
      </c>
      <c r="C31" s="2"/>
      <c r="D31" s="2"/>
      <c r="E31" s="2" t="s">
        <v>45</v>
      </c>
      <c r="F31" s="2" t="s">
        <v>44</v>
      </c>
      <c r="G31" s="2" t="s">
        <v>46</v>
      </c>
      <c r="H31" s="2" t="s">
        <v>18</v>
      </c>
      <c r="I31" s="2">
        <v>1</v>
      </c>
      <c r="J31" s="2">
        <v>0</v>
      </c>
      <c r="K31" s="2">
        <v>1</v>
      </c>
      <c r="L31" s="2"/>
      <c r="M31" s="2"/>
      <c r="N31" s="2"/>
      <c r="O31" s="2">
        <f>ROUND(CP31,2)</f>
        <v>60952.38</v>
      </c>
      <c r="P31" s="2">
        <f>ROUND(CQ31*I31,2)</f>
        <v>60952.38</v>
      </c>
      <c r="Q31" s="2">
        <f>ROUND(CR31*I31,2)</f>
        <v>0</v>
      </c>
      <c r="R31" s="2">
        <f>ROUND(CS31*I31,2)</f>
        <v>0</v>
      </c>
      <c r="S31" s="2">
        <f>ROUND(CT31*I31,2)</f>
        <v>0</v>
      </c>
      <c r="T31" s="2">
        <f t="shared" si="14"/>
        <v>0</v>
      </c>
      <c r="U31" s="2">
        <f>ROUND(CV31*I31,7)</f>
        <v>0</v>
      </c>
      <c r="V31" s="2">
        <f>ROUND(CW31*I31,7)</f>
        <v>0</v>
      </c>
      <c r="W31" s="2">
        <f t="shared" si="15"/>
        <v>0</v>
      </c>
      <c r="X31" s="2">
        <f t="shared" si="16"/>
        <v>0</v>
      </c>
      <c r="Y31" s="2">
        <f t="shared" si="17"/>
        <v>0</v>
      </c>
      <c r="Z31" s="2"/>
      <c r="AA31" s="2">
        <v>92695824</v>
      </c>
      <c r="AB31" s="2">
        <f t="shared" si="18"/>
        <v>60952.38</v>
      </c>
      <c r="AC31" s="2">
        <f>ROUND((ES31),6)</f>
        <v>60952.38</v>
      </c>
      <c r="AD31" s="2">
        <f>ROUND((((ET31)-(EU31))+AE31),6)</f>
        <v>0</v>
      </c>
      <c r="AE31" s="2">
        <f t="shared" si="28"/>
        <v>0</v>
      </c>
      <c r="AF31" s="2">
        <f t="shared" si="28"/>
        <v>0</v>
      </c>
      <c r="AG31" s="2">
        <f t="shared" si="19"/>
        <v>0</v>
      </c>
      <c r="AH31" s="2">
        <f t="shared" si="29"/>
        <v>0</v>
      </c>
      <c r="AI31" s="2">
        <f t="shared" si="29"/>
        <v>0</v>
      </c>
      <c r="AJ31" s="2">
        <f t="shared" si="20"/>
        <v>0</v>
      </c>
      <c r="AK31" s="2">
        <v>60952.38</v>
      </c>
      <c r="AL31" s="2">
        <v>60952.38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44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3</v>
      </c>
      <c r="BI31" s="2">
        <v>3</v>
      </c>
      <c r="BJ31" s="2" t="s">
        <v>3</v>
      </c>
      <c r="BK31" s="2"/>
      <c r="BL31" s="2"/>
      <c r="BM31" s="2">
        <v>100</v>
      </c>
      <c r="BN31" s="2">
        <v>0</v>
      </c>
      <c r="BO31" s="2" t="s">
        <v>3</v>
      </c>
      <c r="BP31" s="2">
        <v>0</v>
      </c>
      <c r="BQ31" s="2">
        <v>5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89</v>
      </c>
      <c r="CA31" s="2">
        <v>44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>(P31+Q31+S31+R31)</f>
        <v>60952.38</v>
      </c>
      <c r="CQ31" s="2">
        <f t="shared" si="31"/>
        <v>60952.38</v>
      </c>
      <c r="CR31" s="2">
        <f t="shared" si="31"/>
        <v>0</v>
      </c>
      <c r="CS31" s="2">
        <f>ROUND(AN31*BS31,2)</f>
        <v>0</v>
      </c>
      <c r="CT31" s="2">
        <f>ROUND(AO31*BA31,2)</f>
        <v>0</v>
      </c>
      <c r="CU31" s="2">
        <f t="shared" si="30"/>
        <v>0</v>
      </c>
      <c r="CV31" s="2">
        <f t="shared" si="30"/>
        <v>0</v>
      </c>
      <c r="CW31" s="2">
        <f t="shared" si="30"/>
        <v>0</v>
      </c>
      <c r="CX31" s="2">
        <f t="shared" si="30"/>
        <v>0</v>
      </c>
      <c r="CY31" s="2">
        <f>0</f>
        <v>0</v>
      </c>
      <c r="CZ31" s="2">
        <f>0</f>
        <v>0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1013</v>
      </c>
      <c r="DV31" s="2" t="s">
        <v>18</v>
      </c>
      <c r="DW31" s="2" t="s">
        <v>18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91082373</v>
      </c>
      <c r="EF31" s="2">
        <v>5</v>
      </c>
      <c r="EG31" s="2" t="s">
        <v>27</v>
      </c>
      <c r="EH31" s="2">
        <v>0</v>
      </c>
      <c r="EI31" s="2" t="s">
        <v>3</v>
      </c>
      <c r="EJ31" s="2">
        <v>3</v>
      </c>
      <c r="EK31" s="2">
        <v>100</v>
      </c>
      <c r="EL31" s="2" t="s">
        <v>28</v>
      </c>
      <c r="EM31" s="2" t="s">
        <v>29</v>
      </c>
      <c r="EN31" s="2"/>
      <c r="EO31" s="2" t="s">
        <v>3</v>
      </c>
      <c r="EP31" s="2"/>
      <c r="EQ31" s="2">
        <v>0</v>
      </c>
      <c r="ER31" s="2">
        <v>60952.38</v>
      </c>
      <c r="ES31" s="2">
        <v>60952.38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5</v>
      </c>
      <c r="FA31" s="2"/>
      <c r="FB31" s="2"/>
      <c r="FC31" s="2">
        <v>0</v>
      </c>
      <c r="FD31" s="2">
        <v>18</v>
      </c>
      <c r="FE31" s="2"/>
      <c r="FF31" s="2">
        <v>60952.38</v>
      </c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f>P31</f>
        <v>60952.38</v>
      </c>
      <c r="FS31" s="2">
        <v>0</v>
      </c>
      <c r="FT31" s="2"/>
      <c r="FU31" s="2"/>
      <c r="FV31" s="2"/>
      <c r="FW31" s="2"/>
      <c r="FX31" s="2">
        <v>89</v>
      </c>
      <c r="FY31" s="2">
        <v>44</v>
      </c>
      <c r="FZ31" s="2"/>
      <c r="GA31" s="2" t="s">
        <v>3</v>
      </c>
      <c r="GB31" s="2"/>
      <c r="GC31" s="2"/>
      <c r="GD31" s="2">
        <v>1</v>
      </c>
      <c r="GE31" s="2"/>
      <c r="GF31" s="2">
        <v>750301093</v>
      </c>
      <c r="GG31" s="2">
        <v>2</v>
      </c>
      <c r="GH31" s="2">
        <v>3</v>
      </c>
      <c r="GI31" s="2">
        <v>-2</v>
      </c>
      <c r="GJ31" s="2">
        <v>0</v>
      </c>
      <c r="GK31" s="2">
        <v>0</v>
      </c>
      <c r="GL31" s="2">
        <f t="shared" si="21"/>
        <v>0</v>
      </c>
      <c r="GM31" s="2">
        <f t="shared" si="22"/>
        <v>60952.38</v>
      </c>
      <c r="GN31" s="2">
        <f t="shared" si="23"/>
        <v>0</v>
      </c>
      <c r="GO31" s="2">
        <f t="shared" si="24"/>
        <v>0</v>
      </c>
      <c r="GP31" s="2">
        <f t="shared" si="25"/>
        <v>0</v>
      </c>
      <c r="GQ31" s="2"/>
      <c r="GR31" s="2">
        <v>1</v>
      </c>
      <c r="GS31" s="2">
        <v>1</v>
      </c>
      <c r="GT31" s="2">
        <v>0</v>
      </c>
      <c r="GU31" s="2" t="s">
        <v>3</v>
      </c>
      <c r="GV31" s="2">
        <f t="shared" si="26"/>
        <v>0</v>
      </c>
      <c r="GW31" s="2">
        <v>1</v>
      </c>
      <c r="GX31" s="2">
        <f t="shared" si="27"/>
        <v>0</v>
      </c>
      <c r="GY31" s="2"/>
      <c r="GZ31" s="2"/>
      <c r="HA31" s="2">
        <v>0</v>
      </c>
      <c r="HB31" s="2">
        <v>0</v>
      </c>
      <c r="HC31" s="2">
        <f>GV31*GW31</f>
        <v>0</v>
      </c>
      <c r="HD31" s="2"/>
      <c r="HE31" s="2" t="s">
        <v>3</v>
      </c>
      <c r="HF31" s="2" t="s">
        <v>3</v>
      </c>
      <c r="HG31" s="2"/>
      <c r="HH31" s="2">
        <f>ROUND(ROUND(AL31,2)*I31,2)</f>
        <v>60952.38</v>
      </c>
      <c r="HI31" s="2"/>
      <c r="HJ31" s="2"/>
      <c r="HK31" s="2"/>
      <c r="HL31" s="2"/>
      <c r="HM31" s="2" t="s">
        <v>3</v>
      </c>
      <c r="HN31" s="2" t="s">
        <v>3</v>
      </c>
      <c r="HO31" s="2" t="s">
        <v>3</v>
      </c>
      <c r="HP31" s="2" t="s">
        <v>3</v>
      </c>
      <c r="HQ31" s="2" t="s">
        <v>3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17</v>
      </c>
      <c r="B32" s="2">
        <v>1</v>
      </c>
      <c r="C32" s="2"/>
      <c r="D32" s="2"/>
      <c r="E32" s="2" t="s">
        <v>47</v>
      </c>
      <c r="F32" s="2" t="s">
        <v>44</v>
      </c>
      <c r="G32" s="2" t="s">
        <v>48</v>
      </c>
      <c r="H32" s="2" t="s">
        <v>18</v>
      </c>
      <c r="I32" s="2">
        <v>1</v>
      </c>
      <c r="J32" s="2">
        <v>0</v>
      </c>
      <c r="K32" s="2">
        <v>1</v>
      </c>
      <c r="L32" s="2"/>
      <c r="M32" s="2"/>
      <c r="N32" s="2"/>
      <c r="O32" s="2">
        <f>ROUND(CP32,2)</f>
        <v>3809.52</v>
      </c>
      <c r="P32" s="2">
        <f>ROUND(CQ32*I32,2)</f>
        <v>3809.52</v>
      </c>
      <c r="Q32" s="2">
        <f>ROUND(CR32*I32,2)</f>
        <v>0</v>
      </c>
      <c r="R32" s="2">
        <f>ROUND(CS32*I32,2)</f>
        <v>0</v>
      </c>
      <c r="S32" s="2">
        <f>ROUND(CT32*I32,2)</f>
        <v>0</v>
      </c>
      <c r="T32" s="2">
        <f t="shared" si="14"/>
        <v>0</v>
      </c>
      <c r="U32" s="2">
        <f>ROUND(CV32*I32,7)</f>
        <v>0</v>
      </c>
      <c r="V32" s="2">
        <f>ROUND(CW32*I32,7)</f>
        <v>0</v>
      </c>
      <c r="W32" s="2">
        <f t="shared" si="15"/>
        <v>0</v>
      </c>
      <c r="X32" s="2">
        <f t="shared" si="16"/>
        <v>0</v>
      </c>
      <c r="Y32" s="2">
        <f t="shared" si="17"/>
        <v>0</v>
      </c>
      <c r="Z32" s="2"/>
      <c r="AA32" s="2">
        <v>92695824</v>
      </c>
      <c r="AB32" s="2">
        <f t="shared" si="18"/>
        <v>3809.52</v>
      </c>
      <c r="AC32" s="2">
        <f>ROUND((ES32),6)</f>
        <v>3809.52</v>
      </c>
      <c r="AD32" s="2">
        <f>ROUND((((ET32)-(EU32))+AE32),6)</f>
        <v>0</v>
      </c>
      <c r="AE32" s="2">
        <f t="shared" si="28"/>
        <v>0</v>
      </c>
      <c r="AF32" s="2">
        <f t="shared" si="28"/>
        <v>0</v>
      </c>
      <c r="AG32" s="2">
        <f t="shared" si="19"/>
        <v>0</v>
      </c>
      <c r="AH32" s="2">
        <f t="shared" si="29"/>
        <v>0</v>
      </c>
      <c r="AI32" s="2">
        <f t="shared" si="29"/>
        <v>0</v>
      </c>
      <c r="AJ32" s="2">
        <f t="shared" si="20"/>
        <v>0</v>
      </c>
      <c r="AK32" s="2">
        <v>3809.52</v>
      </c>
      <c r="AL32" s="2">
        <v>3809.52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89</v>
      </c>
      <c r="AU32" s="2">
        <v>44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3</v>
      </c>
      <c r="BI32" s="2">
        <v>2</v>
      </c>
      <c r="BJ32" s="2" t="s">
        <v>3</v>
      </c>
      <c r="BK32" s="2"/>
      <c r="BL32" s="2"/>
      <c r="BM32" s="2">
        <v>141001</v>
      </c>
      <c r="BN32" s="2">
        <v>0</v>
      </c>
      <c r="BO32" s="2" t="s">
        <v>3</v>
      </c>
      <c r="BP32" s="2">
        <v>0</v>
      </c>
      <c r="BQ32" s="2">
        <v>3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89</v>
      </c>
      <c r="CA32" s="2">
        <v>44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>(P32+Q32+S32+R32)</f>
        <v>3809.52</v>
      </c>
      <c r="CQ32" s="2">
        <f t="shared" si="31"/>
        <v>3809.52</v>
      </c>
      <c r="CR32" s="2">
        <f t="shared" si="31"/>
        <v>0</v>
      </c>
      <c r="CS32" s="2">
        <f>ROUND(AN32*BS32,2)</f>
        <v>0</v>
      </c>
      <c r="CT32" s="2">
        <f>ROUND(AO32*BA32,2)</f>
        <v>0</v>
      </c>
      <c r="CU32" s="2">
        <f t="shared" si="30"/>
        <v>0</v>
      </c>
      <c r="CV32" s="2">
        <f t="shared" si="30"/>
        <v>0</v>
      </c>
      <c r="CW32" s="2">
        <f t="shared" si="30"/>
        <v>0</v>
      </c>
      <c r="CX32" s="2">
        <f t="shared" si="30"/>
        <v>0</v>
      </c>
      <c r="CY32" s="2">
        <f>(((S32+R32)*AT32)/100)</f>
        <v>0</v>
      </c>
      <c r="CZ32" s="2">
        <f>(((S32+R32)*AU32)/100)</f>
        <v>0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1013</v>
      </c>
      <c r="DV32" s="2" t="s">
        <v>18</v>
      </c>
      <c r="DW32" s="2" t="s">
        <v>18</v>
      </c>
      <c r="DX32" s="2">
        <v>1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91082123</v>
      </c>
      <c r="EF32" s="2">
        <v>3</v>
      </c>
      <c r="EG32" s="2" t="s">
        <v>20</v>
      </c>
      <c r="EH32" s="2">
        <v>104</v>
      </c>
      <c r="EI32" s="2" t="s">
        <v>21</v>
      </c>
      <c r="EJ32" s="2">
        <v>2</v>
      </c>
      <c r="EK32" s="2">
        <v>141001</v>
      </c>
      <c r="EL32" s="2" t="s">
        <v>21</v>
      </c>
      <c r="EM32" s="2" t="s">
        <v>22</v>
      </c>
      <c r="EN32" s="2"/>
      <c r="EO32" s="2" t="s">
        <v>3</v>
      </c>
      <c r="EP32" s="2"/>
      <c r="EQ32" s="2">
        <v>0</v>
      </c>
      <c r="ER32" s="2">
        <v>3809.52</v>
      </c>
      <c r="ES32" s="2">
        <v>3809.52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5</v>
      </c>
      <c r="FA32" s="2"/>
      <c r="FB32" s="2"/>
      <c r="FC32" s="2">
        <v>0</v>
      </c>
      <c r="FD32" s="2">
        <v>18</v>
      </c>
      <c r="FE32" s="2"/>
      <c r="FF32" s="2">
        <v>3809.52</v>
      </c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89</v>
      </c>
      <c r="FY32" s="2">
        <v>44</v>
      </c>
      <c r="FZ32" s="2"/>
      <c r="GA32" s="2" t="s">
        <v>3</v>
      </c>
      <c r="GB32" s="2"/>
      <c r="GC32" s="2"/>
      <c r="GD32" s="2">
        <v>1</v>
      </c>
      <c r="GE32" s="2"/>
      <c r="GF32" s="2">
        <v>-579110267</v>
      </c>
      <c r="GG32" s="2">
        <v>2</v>
      </c>
      <c r="GH32" s="2">
        <v>3</v>
      </c>
      <c r="GI32" s="2">
        <v>-2</v>
      </c>
      <c r="GJ32" s="2">
        <v>0</v>
      </c>
      <c r="GK32" s="2">
        <v>0</v>
      </c>
      <c r="GL32" s="2">
        <f t="shared" si="21"/>
        <v>0</v>
      </c>
      <c r="GM32" s="2">
        <f t="shared" si="22"/>
        <v>3809.52</v>
      </c>
      <c r="GN32" s="2">
        <f t="shared" si="23"/>
        <v>0</v>
      </c>
      <c r="GO32" s="2">
        <f t="shared" si="24"/>
        <v>3809.52</v>
      </c>
      <c r="GP32" s="2">
        <f t="shared" si="25"/>
        <v>0</v>
      </c>
      <c r="GQ32" s="2"/>
      <c r="GR32" s="2">
        <v>1</v>
      </c>
      <c r="GS32" s="2">
        <v>1</v>
      </c>
      <c r="GT32" s="2">
        <v>0</v>
      </c>
      <c r="GU32" s="2" t="s">
        <v>3</v>
      </c>
      <c r="GV32" s="2">
        <f t="shared" si="26"/>
        <v>0</v>
      </c>
      <c r="GW32" s="2">
        <v>1</v>
      </c>
      <c r="GX32" s="2">
        <f t="shared" si="27"/>
        <v>0</v>
      </c>
      <c r="GY32" s="2"/>
      <c r="GZ32" s="2"/>
      <c r="HA32" s="2">
        <v>0</v>
      </c>
      <c r="HB32" s="2">
        <v>0</v>
      </c>
      <c r="HC32" s="2">
        <f>GV32*GW32</f>
        <v>0</v>
      </c>
      <c r="HD32" s="2"/>
      <c r="HE32" s="2" t="s">
        <v>3</v>
      </c>
      <c r="HF32" s="2" t="s">
        <v>3</v>
      </c>
      <c r="HG32" s="2">
        <f>ROUND(ROUND(AL32,2)*I32,2)</f>
        <v>3809.52</v>
      </c>
      <c r="HH32" s="2"/>
      <c r="HI32" s="2"/>
      <c r="HJ32" s="2"/>
      <c r="HK32" s="2"/>
      <c r="HL32" s="2"/>
      <c r="HM32" s="2" t="s">
        <v>3</v>
      </c>
      <c r="HN32" s="2" t="s">
        <v>23</v>
      </c>
      <c r="HO32" s="2" t="s">
        <v>24</v>
      </c>
      <c r="HP32" s="2" t="s">
        <v>21</v>
      </c>
      <c r="HQ32" s="2" t="s">
        <v>21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 s="2">
        <v>17</v>
      </c>
      <c r="B33" s="2">
        <v>1</v>
      </c>
      <c r="C33" s="2">
        <f>ROW(SmtRes!A16)</f>
        <v>16</v>
      </c>
      <c r="D33" s="2">
        <f>ROW(EtalonRes!A14)</f>
        <v>14</v>
      </c>
      <c r="E33" s="2" t="s">
        <v>3</v>
      </c>
      <c r="F33" s="2" t="s">
        <v>49</v>
      </c>
      <c r="G33" s="2" t="s">
        <v>50</v>
      </c>
      <c r="H33" s="2" t="s">
        <v>18</v>
      </c>
      <c r="I33" s="2">
        <f>ROUND(1,7)</f>
        <v>1</v>
      </c>
      <c r="J33" s="2">
        <v>0</v>
      </c>
      <c r="K33" s="2">
        <f>ROUND(1,7)</f>
        <v>1</v>
      </c>
      <c r="L33" s="2"/>
      <c r="M33" s="2"/>
      <c r="N33" s="2"/>
      <c r="O33" s="2">
        <f>ROUND(CP33,2)</f>
        <v>39886.06</v>
      </c>
      <c r="P33" s="2">
        <f>SUMIF(SmtRes!AQ11:'SmtRes'!AQ16,"=1",SmtRes!DF11:'SmtRes'!DF16)</f>
        <v>7.44</v>
      </c>
      <c r="Q33" s="2">
        <f>SUMIF(SmtRes!AQ11:'SmtRes'!AQ16,"=1",SmtRes!DG11:'SmtRes'!DG16)</f>
        <v>2322.17</v>
      </c>
      <c r="R33" s="2">
        <f>SUMIF(SmtRes!AQ11:'SmtRes'!AQ16,"=1",SmtRes!DH11:'SmtRes'!DH16)</f>
        <v>2631.89</v>
      </c>
      <c r="S33" s="2">
        <f>SUMIF(SmtRes!AQ11:'SmtRes'!AQ16,"=1",SmtRes!DI11:'SmtRes'!DI16)</f>
        <v>34924.559999999998</v>
      </c>
      <c r="T33" s="2">
        <f t="shared" si="14"/>
        <v>0</v>
      </c>
      <c r="U33" s="2">
        <f>SUMIF(SmtRes!AQ11:'SmtRes'!AQ16,"=1",SmtRes!CV11:'SmtRes'!CV16)</f>
        <v>52.47</v>
      </c>
      <c r="V33" s="2">
        <f>SUMIF(SmtRes!AQ11:'SmtRes'!AQ16,"=1",SmtRes!CW11:'SmtRes'!CW16)</f>
        <v>3.6</v>
      </c>
      <c r="W33" s="2">
        <f t="shared" si="15"/>
        <v>0</v>
      </c>
      <c r="X33" s="2">
        <f t="shared" si="16"/>
        <v>33425.24</v>
      </c>
      <c r="Y33" s="2">
        <f t="shared" si="17"/>
        <v>16524.84</v>
      </c>
      <c r="Z33" s="2"/>
      <c r="AA33" s="2">
        <v>-1</v>
      </c>
      <c r="AB33" s="2">
        <f t="shared" si="18"/>
        <v>36727.195699999997</v>
      </c>
      <c r="AC33" s="2">
        <f>ROUND((SUM(SmtRes!BQ11:'SmtRes'!BQ16)),6)</f>
        <v>7.4390000000000001</v>
      </c>
      <c r="AD33" s="2">
        <f>ROUND((((SUM(SmtRes!BR11:'SmtRes'!BR16))-(SUM(SmtRes!BS11:'SmtRes'!BS16)))+AE33),6)</f>
        <v>1795.2</v>
      </c>
      <c r="AE33" s="2">
        <f>ROUND((SUM(SmtRes!BS11:'SmtRes'!BS16)),6)</f>
        <v>2631.8879999999999</v>
      </c>
      <c r="AF33" s="2">
        <f>ROUND((SUM(SmtRes!BT11:'SmtRes'!BT16)),6)</f>
        <v>34924.556700000001</v>
      </c>
      <c r="AG33" s="2">
        <f t="shared" si="19"/>
        <v>0</v>
      </c>
      <c r="AH33" s="2">
        <f>(SUM(SmtRes!BU11:'SmtRes'!BU16))</f>
        <v>52.47</v>
      </c>
      <c r="AI33" s="2">
        <f>(SUM(SmtRes!BV11:'SmtRes'!BV16))</f>
        <v>3.6</v>
      </c>
      <c r="AJ33" s="2">
        <f t="shared" si="20"/>
        <v>0</v>
      </c>
      <c r="AK33" s="2">
        <v>39359.083700000003</v>
      </c>
      <c r="AL33" s="2">
        <v>7.4390000000000001</v>
      </c>
      <c r="AM33" s="2">
        <v>1795.2000000000003</v>
      </c>
      <c r="AN33" s="2">
        <v>2631.8880000000004</v>
      </c>
      <c r="AO33" s="2">
        <v>34924.556700000001</v>
      </c>
      <c r="AP33" s="2">
        <v>0</v>
      </c>
      <c r="AQ33" s="2">
        <v>52.47</v>
      </c>
      <c r="AR33" s="2">
        <v>3.6</v>
      </c>
      <c r="AS33" s="2">
        <v>0</v>
      </c>
      <c r="AT33" s="2">
        <v>89</v>
      </c>
      <c r="AU33" s="2">
        <v>44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0</v>
      </c>
      <c r="BI33" s="2">
        <v>2</v>
      </c>
      <c r="BJ33" s="2" t="s">
        <v>51</v>
      </c>
      <c r="BK33" s="2"/>
      <c r="BL33" s="2"/>
      <c r="BM33" s="2">
        <v>141001</v>
      </c>
      <c r="BN33" s="2">
        <v>0</v>
      </c>
      <c r="BO33" s="2" t="s">
        <v>3</v>
      </c>
      <c r="BP33" s="2">
        <v>0</v>
      </c>
      <c r="BQ33" s="2">
        <v>3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89</v>
      </c>
      <c r="CA33" s="2">
        <v>44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>(P33+Q33+S33+R33)</f>
        <v>39886.06</v>
      </c>
      <c r="CQ33" s="2">
        <f>SUMIF(SmtRes!AQ11:'SmtRes'!AQ16,"=1",SmtRes!AA11:'SmtRes'!AA16)</f>
        <v>6.92</v>
      </c>
      <c r="CR33" s="2">
        <f>SUMIF(SmtRes!AQ11:'SmtRes'!AQ16,"=1",SmtRes!AB11:'SmtRes'!AB16)</f>
        <v>666.54</v>
      </c>
      <c r="CS33" s="2">
        <f>SUMIF(SmtRes!AQ11:'SmtRes'!AQ16,"=1",SmtRes!AC11:'SmtRes'!AC16)</f>
        <v>731.08</v>
      </c>
      <c r="CT33" s="2">
        <f>SUMIF(SmtRes!AQ11:'SmtRes'!AQ16,"=1",SmtRes!AD11:'SmtRes'!AD16)</f>
        <v>665.61</v>
      </c>
      <c r="CU33" s="2">
        <f>AG33</f>
        <v>0</v>
      </c>
      <c r="CV33" s="2">
        <f>SUMIF(SmtRes!AQ11:'SmtRes'!AQ16,"=1",SmtRes!BU11:'SmtRes'!BU16)</f>
        <v>52.47</v>
      </c>
      <c r="CW33" s="2">
        <f>SUMIF(SmtRes!AQ11:'SmtRes'!AQ16,"=1",SmtRes!BV11:'SmtRes'!BV16)</f>
        <v>3.6</v>
      </c>
      <c r="CX33" s="2">
        <f>AJ33</f>
        <v>0</v>
      </c>
      <c r="CY33" s="2">
        <f>(((S33+R33)*AT33)/100)</f>
        <v>33425.2405</v>
      </c>
      <c r="CZ33" s="2">
        <f>(((S33+R33)*AU33)/100)</f>
        <v>16524.838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1013</v>
      </c>
      <c r="DV33" s="2" t="s">
        <v>18</v>
      </c>
      <c r="DW33" s="2" t="s">
        <v>18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91082123</v>
      </c>
      <c r="EF33" s="2">
        <v>3</v>
      </c>
      <c r="EG33" s="2" t="s">
        <v>20</v>
      </c>
      <c r="EH33" s="2">
        <v>104</v>
      </c>
      <c r="EI33" s="2" t="s">
        <v>21</v>
      </c>
      <c r="EJ33" s="2">
        <v>2</v>
      </c>
      <c r="EK33" s="2">
        <v>141001</v>
      </c>
      <c r="EL33" s="2" t="s">
        <v>21</v>
      </c>
      <c r="EM33" s="2" t="s">
        <v>22</v>
      </c>
      <c r="EN33" s="2"/>
      <c r="EO33" s="2" t="s">
        <v>3</v>
      </c>
      <c r="EP33" s="2"/>
      <c r="EQ33" s="2">
        <v>1024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52.47</v>
      </c>
      <c r="EX33" s="2">
        <v>3.6</v>
      </c>
      <c r="EY33" s="2">
        <v>0</v>
      </c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89</v>
      </c>
      <c r="FY33" s="2">
        <v>44</v>
      </c>
      <c r="FZ33" s="2"/>
      <c r="GA33" s="2" t="s">
        <v>3</v>
      </c>
      <c r="GB33" s="2"/>
      <c r="GC33" s="2"/>
      <c r="GD33" s="2">
        <v>1</v>
      </c>
      <c r="GE33" s="2"/>
      <c r="GF33" s="2">
        <v>-355901112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21"/>
        <v>0</v>
      </c>
      <c r="GM33" s="2">
        <f t="shared" si="22"/>
        <v>89836.14</v>
      </c>
      <c r="GN33" s="2">
        <f t="shared" si="23"/>
        <v>0</v>
      </c>
      <c r="GO33" s="2">
        <f t="shared" si="24"/>
        <v>89836.14</v>
      </c>
      <c r="GP33" s="2">
        <f t="shared" si="25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26"/>
        <v>0</v>
      </c>
      <c r="GW33" s="2">
        <v>1</v>
      </c>
      <c r="GX33" s="2">
        <f t="shared" si="27"/>
        <v>0</v>
      </c>
      <c r="GY33" s="2"/>
      <c r="GZ33" s="2"/>
      <c r="HA33" s="2">
        <v>0</v>
      </c>
      <c r="HB33" s="2">
        <v>0</v>
      </c>
      <c r="HC33" s="2">
        <f>GV33*GW33</f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23</v>
      </c>
      <c r="HO33" s="2" t="s">
        <v>24</v>
      </c>
      <c r="HP33" s="2" t="s">
        <v>21</v>
      </c>
      <c r="HQ33" s="2" t="s">
        <v>21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18</v>
      </c>
      <c r="B34" s="2">
        <v>1</v>
      </c>
      <c r="C34" s="2">
        <v>16</v>
      </c>
      <c r="D34" s="2"/>
      <c r="E34" s="2" t="s">
        <v>3</v>
      </c>
      <c r="F34" s="2" t="s">
        <v>30</v>
      </c>
      <c r="G34" s="2" t="s">
        <v>31</v>
      </c>
      <c r="H34" s="2" t="s">
        <v>32</v>
      </c>
      <c r="I34" s="2">
        <f>J34</f>
        <v>3</v>
      </c>
      <c r="J34" s="2">
        <v>3</v>
      </c>
      <c r="K34" s="2">
        <v>3</v>
      </c>
      <c r="L34" s="2"/>
      <c r="M34" s="2"/>
      <c r="N34" s="2"/>
      <c r="O34" s="2">
        <f>ROUND(P34,2)</f>
        <v>1047.74</v>
      </c>
      <c r="P34" s="2">
        <f>ROUND(ROUND(ROUND(SUMIF(SmtRes!AQ11:'SmtRes'!AQ16,"=1",SmtRes!CU11:'SmtRes'!CU16),2),2)*I34/100,2)</f>
        <v>1047.74</v>
      </c>
      <c r="Q34" s="2">
        <f>ROUND(CR34*I34,2)</f>
        <v>0</v>
      </c>
      <c r="R34" s="2">
        <f>ROUND(CS34*I34,2)</f>
        <v>0</v>
      </c>
      <c r="S34" s="2">
        <f>ROUND(CT34*I34,2)</f>
        <v>0</v>
      </c>
      <c r="T34" s="2">
        <f t="shared" si="14"/>
        <v>0</v>
      </c>
      <c r="U34" s="2">
        <f>ROUND(CV34*I34,7)</f>
        <v>0</v>
      </c>
      <c r="V34" s="2">
        <f>ROUND(CW34*I34,7)</f>
        <v>0</v>
      </c>
      <c r="W34" s="2">
        <f t="shared" si="15"/>
        <v>0</v>
      </c>
      <c r="X34" s="2">
        <f t="shared" si="16"/>
        <v>0</v>
      </c>
      <c r="Y34" s="2">
        <f t="shared" si="17"/>
        <v>0</v>
      </c>
      <c r="Z34" s="2"/>
      <c r="AA34" s="2">
        <v>-1</v>
      </c>
      <c r="AB34" s="2">
        <f t="shared" si="18"/>
        <v>0</v>
      </c>
      <c r="AC34" s="2">
        <f>ROUND((ES34),6)</f>
        <v>0</v>
      </c>
      <c r="AD34" s="2">
        <f>ROUND((((ET34)-(EU34))+AE34),6)</f>
        <v>0</v>
      </c>
      <c r="AE34" s="2">
        <f>ROUND((EU34),6)</f>
        <v>0</v>
      </c>
      <c r="AF34" s="2">
        <f>ROUND((EV34),6)</f>
        <v>0</v>
      </c>
      <c r="AG34" s="2">
        <f t="shared" si="19"/>
        <v>0</v>
      </c>
      <c r="AH34" s="2">
        <f>(EW34)</f>
        <v>0</v>
      </c>
      <c r="AI34" s="2">
        <f>(EX34)</f>
        <v>0</v>
      </c>
      <c r="AJ34" s="2">
        <f t="shared" si="20"/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89</v>
      </c>
      <c r="AU34" s="2">
        <v>44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3</v>
      </c>
      <c r="BI34" s="2">
        <v>2</v>
      </c>
      <c r="BJ34" s="2" t="s">
        <v>3</v>
      </c>
      <c r="BK34" s="2"/>
      <c r="BL34" s="2"/>
      <c r="BM34" s="2">
        <v>141001</v>
      </c>
      <c r="BN34" s="2">
        <v>0</v>
      </c>
      <c r="BO34" s="2" t="s">
        <v>3</v>
      </c>
      <c r="BP34" s="2">
        <v>0</v>
      </c>
      <c r="BQ34" s="2">
        <v>3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89</v>
      </c>
      <c r="CA34" s="2">
        <v>44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3</v>
      </c>
      <c r="CO34" s="2">
        <v>0</v>
      </c>
      <c r="CP34" s="2">
        <f>0</f>
        <v>0</v>
      </c>
      <c r="CQ34" s="2">
        <f>0</f>
        <v>0</v>
      </c>
      <c r="CR34" s="2">
        <f>0</f>
        <v>0</v>
      </c>
      <c r="CS34" s="2">
        <f>0</f>
        <v>0</v>
      </c>
      <c r="CT34" s="2">
        <f>0</f>
        <v>0</v>
      </c>
      <c r="CU34" s="2">
        <f>0</f>
        <v>0</v>
      </c>
      <c r="CV34" s="2">
        <f>0</f>
        <v>0</v>
      </c>
      <c r="CW34" s="2">
        <f>0</f>
        <v>0</v>
      </c>
      <c r="CX34" s="2">
        <f>0</f>
        <v>0</v>
      </c>
      <c r="CY34" s="2">
        <f>0</f>
        <v>0</v>
      </c>
      <c r="CZ34" s="2">
        <f>0</f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1013</v>
      </c>
      <c r="DV34" s="2" t="s">
        <v>32</v>
      </c>
      <c r="DW34" s="2" t="s">
        <v>32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91082123</v>
      </c>
      <c r="EF34" s="2">
        <v>3</v>
      </c>
      <c r="EG34" s="2" t="s">
        <v>20</v>
      </c>
      <c r="EH34" s="2">
        <v>104</v>
      </c>
      <c r="EI34" s="2" t="s">
        <v>21</v>
      </c>
      <c r="EJ34" s="2">
        <v>2</v>
      </c>
      <c r="EK34" s="2">
        <v>141001</v>
      </c>
      <c r="EL34" s="2" t="s">
        <v>21</v>
      </c>
      <c r="EM34" s="2" t="s">
        <v>22</v>
      </c>
      <c r="EN34" s="2"/>
      <c r="EO34" s="2" t="s">
        <v>3</v>
      </c>
      <c r="EP34" s="2"/>
      <c r="EQ34" s="2">
        <v>1024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89</v>
      </c>
      <c r="FY34" s="2">
        <v>44</v>
      </c>
      <c r="FZ34" s="2"/>
      <c r="GA34" s="2" t="s">
        <v>3</v>
      </c>
      <c r="GB34" s="2"/>
      <c r="GC34" s="2"/>
      <c r="GD34" s="2">
        <v>1</v>
      </c>
      <c r="GE34" s="2"/>
      <c r="GF34" s="2">
        <v>-152123987</v>
      </c>
      <c r="GG34" s="2">
        <v>2</v>
      </c>
      <c r="GH34" s="2">
        <v>1</v>
      </c>
      <c r="GI34" s="2">
        <v>-2</v>
      </c>
      <c r="GJ34" s="2">
        <v>0</v>
      </c>
      <c r="GK34" s="2">
        <v>0</v>
      </c>
      <c r="GL34" s="2">
        <f t="shared" si="21"/>
        <v>0</v>
      </c>
      <c r="GM34" s="2">
        <f t="shared" si="22"/>
        <v>1047.74</v>
      </c>
      <c r="GN34" s="2">
        <f t="shared" si="23"/>
        <v>0</v>
      </c>
      <c r="GO34" s="2">
        <f t="shared" si="24"/>
        <v>1047.74</v>
      </c>
      <c r="GP34" s="2">
        <f t="shared" si="25"/>
        <v>0</v>
      </c>
      <c r="GQ34" s="2"/>
      <c r="GR34" s="2">
        <v>0</v>
      </c>
      <c r="GS34" s="2">
        <v>3</v>
      </c>
      <c r="GT34" s="2">
        <v>0</v>
      </c>
      <c r="GU34" s="2" t="s">
        <v>3</v>
      </c>
      <c r="GV34" s="2">
        <f t="shared" si="26"/>
        <v>0</v>
      </c>
      <c r="GW34" s="2">
        <v>1</v>
      </c>
      <c r="GX34" s="2">
        <f t="shared" si="27"/>
        <v>0</v>
      </c>
      <c r="GY34" s="2"/>
      <c r="GZ34" s="2"/>
      <c r="HA34" s="2">
        <v>0</v>
      </c>
      <c r="HB34" s="2">
        <v>0</v>
      </c>
      <c r="HC34" s="2">
        <f>0</f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23</v>
      </c>
      <c r="HO34" s="2" t="s">
        <v>24</v>
      </c>
      <c r="HP34" s="2" t="s">
        <v>21</v>
      </c>
      <c r="HQ34" s="2" t="s">
        <v>21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17</v>
      </c>
      <c r="B35" s="2">
        <v>1</v>
      </c>
      <c r="C35" s="2">
        <f>ROW(SmtRes!A27)</f>
        <v>27</v>
      </c>
      <c r="D35" s="2">
        <f>ROW(EtalonRes!A25)</f>
        <v>25</v>
      </c>
      <c r="E35" s="2" t="s">
        <v>3</v>
      </c>
      <c r="F35" s="2" t="s">
        <v>52</v>
      </c>
      <c r="G35" s="2" t="s">
        <v>53</v>
      </c>
      <c r="H35" s="2" t="s">
        <v>54</v>
      </c>
      <c r="I35" s="2">
        <f>ROUND(1,7)</f>
        <v>1</v>
      </c>
      <c r="J35" s="2">
        <v>0</v>
      </c>
      <c r="K35" s="2">
        <f>ROUND(1,7)</f>
        <v>1</v>
      </c>
      <c r="L35" s="2"/>
      <c r="M35" s="2"/>
      <c r="N35" s="2"/>
      <c r="O35" s="2">
        <f t="shared" ref="O35:O45" si="32">ROUND(CP35,2)</f>
        <v>4257.6899999999996</v>
      </c>
      <c r="P35" s="2">
        <f>SUMIF(SmtRes!AQ17:'SmtRes'!AQ27,"=1",SmtRes!DF17:'SmtRes'!DF27)</f>
        <v>594.46</v>
      </c>
      <c r="Q35" s="2">
        <f>SUMIF(SmtRes!AQ17:'SmtRes'!AQ27,"=1",SmtRes!DG17:'SmtRes'!DG27)</f>
        <v>0</v>
      </c>
      <c r="R35" s="2">
        <f>SUMIF(SmtRes!AQ17:'SmtRes'!AQ27,"=1",SmtRes!DH17:'SmtRes'!DH27)</f>
        <v>0</v>
      </c>
      <c r="S35" s="2">
        <f>SUMIF(SmtRes!AQ17:'SmtRes'!AQ27,"=1",SmtRes!DI17:'SmtRes'!DI27)</f>
        <v>3663.23</v>
      </c>
      <c r="T35" s="2">
        <f t="shared" si="14"/>
        <v>0</v>
      </c>
      <c r="U35" s="2">
        <f>SUMIF(SmtRes!AQ17:'SmtRes'!AQ27,"=1",SmtRes!CV17:'SmtRes'!CV27)</f>
        <v>4.3600000000000003</v>
      </c>
      <c r="V35" s="2">
        <f>SUMIF(SmtRes!AQ17:'SmtRes'!AQ27,"=1",SmtRes!CW17:'SmtRes'!CW27)</f>
        <v>0</v>
      </c>
      <c r="W35" s="2">
        <f t="shared" si="15"/>
        <v>0</v>
      </c>
      <c r="X35" s="2">
        <f t="shared" si="16"/>
        <v>4432.51</v>
      </c>
      <c r="Y35" s="2">
        <f t="shared" si="17"/>
        <v>2637.53</v>
      </c>
      <c r="Z35" s="2"/>
      <c r="AA35" s="2">
        <v>-1</v>
      </c>
      <c r="AB35" s="2">
        <f t="shared" si="18"/>
        <v>4064.0626259999999</v>
      </c>
      <c r="AC35" s="2">
        <f>ROUND((SUM(SmtRes!BQ17:'SmtRes'!BQ27)),6)</f>
        <v>400.834226</v>
      </c>
      <c r="AD35" s="2">
        <f>ROUND((((0)-(0))+AE35),6)</f>
        <v>0</v>
      </c>
      <c r="AE35" s="2">
        <f>ROUND((0),6)</f>
        <v>0</v>
      </c>
      <c r="AF35" s="2">
        <f>ROUND((SUM(SmtRes!BT17:'SmtRes'!BT27)),6)</f>
        <v>3663.2284</v>
      </c>
      <c r="AG35" s="2">
        <f t="shared" si="19"/>
        <v>0</v>
      </c>
      <c r="AH35" s="2">
        <f>(SUM(SmtRes!BU17:'SmtRes'!BU27))</f>
        <v>4.3600000000000003</v>
      </c>
      <c r="AI35" s="2">
        <f>(0)</f>
        <v>0</v>
      </c>
      <c r="AJ35" s="2">
        <f t="shared" si="20"/>
        <v>0</v>
      </c>
      <c r="AK35" s="2">
        <v>4064.0626255000006</v>
      </c>
      <c r="AL35" s="2">
        <v>400.8342255</v>
      </c>
      <c r="AM35" s="2">
        <v>0</v>
      </c>
      <c r="AN35" s="2">
        <v>0</v>
      </c>
      <c r="AO35" s="2">
        <v>3663.2284000000004</v>
      </c>
      <c r="AP35" s="2">
        <v>0</v>
      </c>
      <c r="AQ35" s="2">
        <v>4.3600000000000003</v>
      </c>
      <c r="AR35" s="2">
        <v>0</v>
      </c>
      <c r="AS35" s="2">
        <v>0</v>
      </c>
      <c r="AT35" s="2">
        <v>121</v>
      </c>
      <c r="AU35" s="2">
        <v>72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0</v>
      </c>
      <c r="BI35" s="2">
        <v>1</v>
      </c>
      <c r="BJ35" s="2" t="s">
        <v>55</v>
      </c>
      <c r="BK35" s="2"/>
      <c r="BL35" s="2"/>
      <c r="BM35" s="2">
        <v>20001</v>
      </c>
      <c r="BN35" s="2">
        <v>0</v>
      </c>
      <c r="BO35" s="2" t="s">
        <v>3</v>
      </c>
      <c r="BP35" s="2">
        <v>0</v>
      </c>
      <c r="BQ35" s="2">
        <v>2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121</v>
      </c>
      <c r="CA35" s="2">
        <v>72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ref="CP35:CP45" si="33">(P35+Q35+S35+R35)</f>
        <v>4257.6900000000005</v>
      </c>
      <c r="CQ35" s="2">
        <f>SUMIF(SmtRes!AQ17:'SmtRes'!AQ27,"=1",SmtRes!AA17:'SmtRes'!AA27)</f>
        <v>345723.95</v>
      </c>
      <c r="CR35" s="2">
        <f>SUMIF(SmtRes!AQ17:'SmtRes'!AQ27,"=1",SmtRes!AB17:'SmtRes'!AB27)</f>
        <v>0</v>
      </c>
      <c r="CS35" s="2">
        <f>SUMIF(SmtRes!AQ17:'SmtRes'!AQ27,"=1",SmtRes!AC17:'SmtRes'!AC27)</f>
        <v>0</v>
      </c>
      <c r="CT35" s="2">
        <f>SUMIF(SmtRes!AQ17:'SmtRes'!AQ27,"=1",SmtRes!AD17:'SmtRes'!AD27)</f>
        <v>840.19</v>
      </c>
      <c r="CU35" s="2">
        <f t="shared" ref="CU35:CU45" si="34">AG35</f>
        <v>0</v>
      </c>
      <c r="CV35" s="2">
        <f>SUMIF(SmtRes!AQ17:'SmtRes'!AQ27,"=1",SmtRes!BU17:'SmtRes'!BU27)</f>
        <v>4.3600000000000003</v>
      </c>
      <c r="CW35" s="2">
        <f>SUMIF(SmtRes!AQ17:'SmtRes'!AQ27,"=1",SmtRes!BV17:'SmtRes'!BV27)</f>
        <v>0</v>
      </c>
      <c r="CX35" s="2">
        <f t="shared" ref="CX35:CX45" si="35">AJ35</f>
        <v>0</v>
      </c>
      <c r="CY35" s="2">
        <f t="shared" ref="CY35:CY42" si="36">(((S35+R35)*AT35)/100)</f>
        <v>4432.5083000000004</v>
      </c>
      <c r="CZ35" s="2">
        <f t="shared" ref="CZ35:CZ42" si="37">(((S35+R35)*AU35)/100)</f>
        <v>2637.5255999999999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1013</v>
      </c>
      <c r="DV35" s="2" t="s">
        <v>54</v>
      </c>
      <c r="DW35" s="2" t="s">
        <v>54</v>
      </c>
      <c r="DX35" s="2">
        <v>1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91082237</v>
      </c>
      <c r="EF35" s="2">
        <v>2</v>
      </c>
      <c r="EG35" s="2" t="s">
        <v>56</v>
      </c>
      <c r="EH35" s="2">
        <v>16</v>
      </c>
      <c r="EI35" s="2" t="s">
        <v>57</v>
      </c>
      <c r="EJ35" s="2">
        <v>1</v>
      </c>
      <c r="EK35" s="2">
        <v>20001</v>
      </c>
      <c r="EL35" s="2" t="s">
        <v>58</v>
      </c>
      <c r="EM35" s="2" t="s">
        <v>59</v>
      </c>
      <c r="EN35" s="2"/>
      <c r="EO35" s="2" t="s">
        <v>3</v>
      </c>
      <c r="EP35" s="2"/>
      <c r="EQ35" s="2">
        <v>1024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4.3600000000000003</v>
      </c>
      <c r="EX35" s="2">
        <v>0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121</v>
      </c>
      <c r="FY35" s="2">
        <v>72</v>
      </c>
      <c r="FZ35" s="2"/>
      <c r="GA35" s="2" t="s">
        <v>3</v>
      </c>
      <c r="GB35" s="2"/>
      <c r="GC35" s="2"/>
      <c r="GD35" s="2">
        <v>1</v>
      </c>
      <c r="GE35" s="2"/>
      <c r="GF35" s="2">
        <v>613733542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21"/>
        <v>0</v>
      </c>
      <c r="GM35" s="2">
        <f t="shared" si="22"/>
        <v>11327.73</v>
      </c>
      <c r="GN35" s="2">
        <f t="shared" si="23"/>
        <v>11327.73</v>
      </c>
      <c r="GO35" s="2">
        <f t="shared" si="24"/>
        <v>0</v>
      </c>
      <c r="GP35" s="2">
        <f t="shared" si="25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si="26"/>
        <v>0</v>
      </c>
      <c r="GW35" s="2">
        <v>1</v>
      </c>
      <c r="GX35" s="2">
        <f t="shared" si="27"/>
        <v>0</v>
      </c>
      <c r="GY35" s="2"/>
      <c r="GZ35" s="2"/>
      <c r="HA35" s="2">
        <v>0</v>
      </c>
      <c r="HB35" s="2">
        <v>0</v>
      </c>
      <c r="HC35" s="2">
        <f t="shared" ref="HC35:HC45" si="38">GV35*GW35</f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60</v>
      </c>
      <c r="HO35" s="2" t="s">
        <v>61</v>
      </c>
      <c r="HP35" s="2" t="s">
        <v>57</v>
      </c>
      <c r="HQ35" s="2" t="s">
        <v>57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18</v>
      </c>
      <c r="B36" s="2">
        <v>1</v>
      </c>
      <c r="C36" s="2">
        <v>19</v>
      </c>
      <c r="D36" s="2"/>
      <c r="E36" s="2" t="s">
        <v>3</v>
      </c>
      <c r="F36" s="2" t="s">
        <v>62</v>
      </c>
      <c r="G36" s="2" t="s">
        <v>63</v>
      </c>
      <c r="H36" s="2" t="s">
        <v>64</v>
      </c>
      <c r="I36" s="2">
        <f>I35*J36</f>
        <v>0</v>
      </c>
      <c r="J36" s="2">
        <v>0</v>
      </c>
      <c r="K36" s="2">
        <v>0</v>
      </c>
      <c r="L36" s="2"/>
      <c r="M36" s="2"/>
      <c r="N36" s="2"/>
      <c r="O36" s="2">
        <f t="shared" si="32"/>
        <v>0</v>
      </c>
      <c r="P36" s="2">
        <f t="shared" ref="P36:P41" si="39">ROUND(CQ36*I36,2)</f>
        <v>0</v>
      </c>
      <c r="Q36" s="2">
        <f t="shared" ref="Q36:Q41" si="40">ROUND(CR36*I36,2)</f>
        <v>0</v>
      </c>
      <c r="R36" s="2">
        <f t="shared" ref="R36:R41" si="41">ROUND(CS36*I36,2)</f>
        <v>0</v>
      </c>
      <c r="S36" s="2">
        <f t="shared" ref="S36:S41" si="42">ROUND(CT36*I36,2)</f>
        <v>0</v>
      </c>
      <c r="T36" s="2">
        <f t="shared" si="14"/>
        <v>0</v>
      </c>
      <c r="U36" s="2">
        <f t="shared" ref="U36:U41" si="43">ROUND(CV36*I36,7)</f>
        <v>0</v>
      </c>
      <c r="V36" s="2">
        <f t="shared" ref="V36:V41" si="44">ROUND(CW36*I36,7)</f>
        <v>0</v>
      </c>
      <c r="W36" s="2">
        <f t="shared" si="15"/>
        <v>0</v>
      </c>
      <c r="X36" s="2">
        <f t="shared" si="16"/>
        <v>0</v>
      </c>
      <c r="Y36" s="2">
        <f t="shared" si="17"/>
        <v>0</v>
      </c>
      <c r="Z36" s="2"/>
      <c r="AA36" s="2">
        <v>-1</v>
      </c>
      <c r="AB36" s="2">
        <f t="shared" si="18"/>
        <v>675.01</v>
      </c>
      <c r="AC36" s="2">
        <f t="shared" ref="AC36:AC41" si="45">ROUND((ES36),6)</f>
        <v>675.01</v>
      </c>
      <c r="AD36" s="2">
        <f t="shared" ref="AD36:AD41" si="46">ROUND((((ET36)-(EU36))+AE36),6)</f>
        <v>0</v>
      </c>
      <c r="AE36" s="2">
        <f t="shared" ref="AE36:AF41" si="47">ROUND((EU36),6)</f>
        <v>0</v>
      </c>
      <c r="AF36" s="2">
        <f t="shared" si="47"/>
        <v>0</v>
      </c>
      <c r="AG36" s="2">
        <f t="shared" si="19"/>
        <v>0</v>
      </c>
      <c r="AH36" s="2">
        <f t="shared" ref="AH36:AI41" si="48">(EW36)</f>
        <v>0</v>
      </c>
      <c r="AI36" s="2">
        <f t="shared" si="48"/>
        <v>0</v>
      </c>
      <c r="AJ36" s="2">
        <f t="shared" si="20"/>
        <v>0</v>
      </c>
      <c r="AK36" s="2">
        <v>675.01</v>
      </c>
      <c r="AL36" s="2">
        <v>675.01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121</v>
      </c>
      <c r="AU36" s="2">
        <v>72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1.54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3</v>
      </c>
      <c r="BI36" s="2">
        <v>1</v>
      </c>
      <c r="BJ36" s="2" t="s">
        <v>65</v>
      </c>
      <c r="BK36" s="2"/>
      <c r="BL36" s="2"/>
      <c r="BM36" s="2">
        <v>20001</v>
      </c>
      <c r="BN36" s="2">
        <v>0</v>
      </c>
      <c r="BO36" s="2" t="s">
        <v>62</v>
      </c>
      <c r="BP36" s="2">
        <v>1</v>
      </c>
      <c r="BQ36" s="2">
        <v>2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121</v>
      </c>
      <c r="CA36" s="2">
        <v>72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3</v>
      </c>
      <c r="CO36" s="2">
        <v>0</v>
      </c>
      <c r="CP36" s="2">
        <f t="shared" si="33"/>
        <v>0</v>
      </c>
      <c r="CQ36" s="2">
        <f t="shared" ref="CQ36:CQ41" si="49">ROUND(AL36*BC36,2)</f>
        <v>1039.52</v>
      </c>
      <c r="CR36" s="2">
        <f t="shared" ref="CR36:CR41" si="50">ROUND(AM36*BB36,2)</f>
        <v>0</v>
      </c>
      <c r="CS36" s="2">
        <f t="shared" ref="CS36:CS41" si="51">ROUND(AN36*BS36,2)</f>
        <v>0</v>
      </c>
      <c r="CT36" s="2">
        <f t="shared" ref="CT36:CT41" si="52">ROUND(AO36*BA36,2)</f>
        <v>0</v>
      </c>
      <c r="CU36" s="2">
        <f t="shared" si="34"/>
        <v>0</v>
      </c>
      <c r="CV36" s="2">
        <f t="shared" ref="CV36:CW41" si="53">AH36</f>
        <v>0</v>
      </c>
      <c r="CW36" s="2">
        <f t="shared" si="53"/>
        <v>0</v>
      </c>
      <c r="CX36" s="2">
        <f t="shared" si="35"/>
        <v>0</v>
      </c>
      <c r="CY36" s="2">
        <f t="shared" si="36"/>
        <v>0</v>
      </c>
      <c r="CZ36" s="2">
        <f t="shared" si="37"/>
        <v>0</v>
      </c>
      <c r="DA36" s="2"/>
      <c r="DB36" s="2"/>
      <c r="DC36" s="2" t="s">
        <v>3</v>
      </c>
      <c r="DD36" s="2" t="s">
        <v>3</v>
      </c>
      <c r="DE36" s="2" t="s">
        <v>3</v>
      </c>
      <c r="DF36" s="2" t="s">
        <v>3</v>
      </c>
      <c r="DG36" s="2" t="s">
        <v>3</v>
      </c>
      <c r="DH36" s="2" t="s">
        <v>3</v>
      </c>
      <c r="DI36" s="2" t="s">
        <v>3</v>
      </c>
      <c r="DJ36" s="2" t="s">
        <v>3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1009</v>
      </c>
      <c r="DV36" s="2" t="s">
        <v>64</v>
      </c>
      <c r="DW36" s="2" t="s">
        <v>64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91082237</v>
      </c>
      <c r="EF36" s="2">
        <v>2</v>
      </c>
      <c r="EG36" s="2" t="s">
        <v>56</v>
      </c>
      <c r="EH36" s="2">
        <v>16</v>
      </c>
      <c r="EI36" s="2" t="s">
        <v>57</v>
      </c>
      <c r="EJ36" s="2">
        <v>1</v>
      </c>
      <c r="EK36" s="2">
        <v>20001</v>
      </c>
      <c r="EL36" s="2" t="s">
        <v>58</v>
      </c>
      <c r="EM36" s="2" t="s">
        <v>59</v>
      </c>
      <c r="EN36" s="2"/>
      <c r="EO36" s="2" t="s">
        <v>3</v>
      </c>
      <c r="EP36" s="2"/>
      <c r="EQ36" s="2">
        <v>1024</v>
      </c>
      <c r="ER36" s="2">
        <v>675.01</v>
      </c>
      <c r="ES36" s="2">
        <v>675.01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121</v>
      </c>
      <c r="FY36" s="2">
        <v>72</v>
      </c>
      <c r="FZ36" s="2"/>
      <c r="GA36" s="2" t="s">
        <v>3</v>
      </c>
      <c r="GB36" s="2"/>
      <c r="GC36" s="2"/>
      <c r="GD36" s="2">
        <v>1</v>
      </c>
      <c r="GE36" s="2"/>
      <c r="GF36" s="2">
        <v>513299209</v>
      </c>
      <c r="GG36" s="2">
        <v>2</v>
      </c>
      <c r="GH36" s="2">
        <v>1</v>
      </c>
      <c r="GI36" s="2">
        <v>2</v>
      </c>
      <c r="GJ36" s="2">
        <v>0</v>
      </c>
      <c r="GK36" s="2">
        <v>0</v>
      </c>
      <c r="GL36" s="2">
        <f t="shared" si="21"/>
        <v>0</v>
      </c>
      <c r="GM36" s="2">
        <f t="shared" si="22"/>
        <v>0</v>
      </c>
      <c r="GN36" s="2">
        <f t="shared" si="23"/>
        <v>0</v>
      </c>
      <c r="GO36" s="2">
        <f t="shared" si="24"/>
        <v>0</v>
      </c>
      <c r="GP36" s="2">
        <f t="shared" si="25"/>
        <v>0</v>
      </c>
      <c r="GQ36" s="2"/>
      <c r="GR36" s="2">
        <v>0</v>
      </c>
      <c r="GS36" s="2">
        <v>3</v>
      </c>
      <c r="GT36" s="2">
        <v>0</v>
      </c>
      <c r="GU36" s="2" t="s">
        <v>3</v>
      </c>
      <c r="GV36" s="2">
        <f t="shared" si="26"/>
        <v>0</v>
      </c>
      <c r="GW36" s="2">
        <v>1</v>
      </c>
      <c r="GX36" s="2">
        <f t="shared" si="27"/>
        <v>0</v>
      </c>
      <c r="GY36" s="2"/>
      <c r="GZ36" s="2"/>
      <c r="HA36" s="2">
        <v>0</v>
      </c>
      <c r="HB36" s="2">
        <v>0</v>
      </c>
      <c r="HC36" s="2">
        <f t="shared" si="38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60</v>
      </c>
      <c r="HO36" s="2" t="s">
        <v>61</v>
      </c>
      <c r="HP36" s="2" t="s">
        <v>57</v>
      </c>
      <c r="HQ36" s="2" t="s">
        <v>57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 s="2">
        <v>18</v>
      </c>
      <c r="B37" s="2">
        <v>1</v>
      </c>
      <c r="C37" s="2">
        <v>20</v>
      </c>
      <c r="D37" s="2"/>
      <c r="E37" s="2" t="s">
        <v>3</v>
      </c>
      <c r="F37" s="2" t="s">
        <v>66</v>
      </c>
      <c r="G37" s="2" t="s">
        <v>67</v>
      </c>
      <c r="H37" s="2" t="s">
        <v>18</v>
      </c>
      <c r="I37" s="2">
        <f>I35*J37</f>
        <v>0</v>
      </c>
      <c r="J37" s="2">
        <v>0</v>
      </c>
      <c r="K37" s="2">
        <v>0</v>
      </c>
      <c r="L37" s="2"/>
      <c r="M37" s="2"/>
      <c r="N37" s="2"/>
      <c r="O37" s="2">
        <f t="shared" si="32"/>
        <v>0</v>
      </c>
      <c r="P37" s="2">
        <f t="shared" si="39"/>
        <v>0</v>
      </c>
      <c r="Q37" s="2">
        <f t="shared" si="40"/>
        <v>0</v>
      </c>
      <c r="R37" s="2">
        <f t="shared" si="41"/>
        <v>0</v>
      </c>
      <c r="S37" s="2">
        <f t="shared" si="42"/>
        <v>0</v>
      </c>
      <c r="T37" s="2">
        <f t="shared" si="14"/>
        <v>0</v>
      </c>
      <c r="U37" s="2">
        <f t="shared" si="43"/>
        <v>0</v>
      </c>
      <c r="V37" s="2">
        <f t="shared" si="44"/>
        <v>0</v>
      </c>
      <c r="W37" s="2">
        <f t="shared" si="15"/>
        <v>0</v>
      </c>
      <c r="X37" s="2">
        <f t="shared" si="16"/>
        <v>0</v>
      </c>
      <c r="Y37" s="2">
        <f t="shared" si="17"/>
        <v>0</v>
      </c>
      <c r="Z37" s="2"/>
      <c r="AA37" s="2">
        <v>-1</v>
      </c>
      <c r="AB37" s="2">
        <f t="shared" si="18"/>
        <v>257.70999999999998</v>
      </c>
      <c r="AC37" s="2">
        <f t="shared" si="45"/>
        <v>257.70999999999998</v>
      </c>
      <c r="AD37" s="2">
        <f t="shared" si="46"/>
        <v>0</v>
      </c>
      <c r="AE37" s="2">
        <f t="shared" si="47"/>
        <v>0</v>
      </c>
      <c r="AF37" s="2">
        <f t="shared" si="47"/>
        <v>0</v>
      </c>
      <c r="AG37" s="2">
        <f t="shared" si="19"/>
        <v>0</v>
      </c>
      <c r="AH37" s="2">
        <f t="shared" si="48"/>
        <v>0</v>
      </c>
      <c r="AI37" s="2">
        <f t="shared" si="48"/>
        <v>0</v>
      </c>
      <c r="AJ37" s="2">
        <f t="shared" si="20"/>
        <v>0</v>
      </c>
      <c r="AK37" s="2">
        <v>257.70999999999998</v>
      </c>
      <c r="AL37" s="2">
        <v>257.70999999999998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121</v>
      </c>
      <c r="AU37" s="2">
        <v>72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1</v>
      </c>
      <c r="BJ37" s="2" t="s">
        <v>68</v>
      </c>
      <c r="BK37" s="2"/>
      <c r="BL37" s="2"/>
      <c r="BM37" s="2">
        <v>20001</v>
      </c>
      <c r="BN37" s="2">
        <v>0</v>
      </c>
      <c r="BO37" s="2" t="s">
        <v>3</v>
      </c>
      <c r="BP37" s="2">
        <v>0</v>
      </c>
      <c r="BQ37" s="2">
        <v>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121</v>
      </c>
      <c r="CA37" s="2">
        <v>72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33"/>
        <v>0</v>
      </c>
      <c r="CQ37" s="2">
        <f t="shared" si="49"/>
        <v>257.70999999999998</v>
      </c>
      <c r="CR37" s="2">
        <f t="shared" si="50"/>
        <v>0</v>
      </c>
      <c r="CS37" s="2">
        <f t="shared" si="51"/>
        <v>0</v>
      </c>
      <c r="CT37" s="2">
        <f t="shared" si="52"/>
        <v>0</v>
      </c>
      <c r="CU37" s="2">
        <f t="shared" si="34"/>
        <v>0</v>
      </c>
      <c r="CV37" s="2">
        <f t="shared" si="53"/>
        <v>0</v>
      </c>
      <c r="CW37" s="2">
        <f t="shared" si="53"/>
        <v>0</v>
      </c>
      <c r="CX37" s="2">
        <f t="shared" si="35"/>
        <v>0</v>
      </c>
      <c r="CY37" s="2">
        <f t="shared" si="36"/>
        <v>0</v>
      </c>
      <c r="CZ37" s="2">
        <f t="shared" si="37"/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1013</v>
      </c>
      <c r="DV37" s="2" t="s">
        <v>18</v>
      </c>
      <c r="DW37" s="2" t="s">
        <v>18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91082237</v>
      </c>
      <c r="EF37" s="2">
        <v>2</v>
      </c>
      <c r="EG37" s="2" t="s">
        <v>56</v>
      </c>
      <c r="EH37" s="2">
        <v>16</v>
      </c>
      <c r="EI37" s="2" t="s">
        <v>57</v>
      </c>
      <c r="EJ37" s="2">
        <v>1</v>
      </c>
      <c r="EK37" s="2">
        <v>20001</v>
      </c>
      <c r="EL37" s="2" t="s">
        <v>58</v>
      </c>
      <c r="EM37" s="2" t="s">
        <v>59</v>
      </c>
      <c r="EN37" s="2"/>
      <c r="EO37" s="2" t="s">
        <v>3</v>
      </c>
      <c r="EP37" s="2"/>
      <c r="EQ37" s="2">
        <v>1024</v>
      </c>
      <c r="ER37" s="2">
        <v>257.70999999999998</v>
      </c>
      <c r="ES37" s="2">
        <v>257.70999999999998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121</v>
      </c>
      <c r="FY37" s="2">
        <v>72</v>
      </c>
      <c r="FZ37" s="2"/>
      <c r="GA37" s="2" t="s">
        <v>3</v>
      </c>
      <c r="GB37" s="2"/>
      <c r="GC37" s="2"/>
      <c r="GD37" s="2">
        <v>1</v>
      </c>
      <c r="GE37" s="2">
        <v>241.35</v>
      </c>
      <c r="GF37" s="2">
        <v>47460687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21"/>
        <v>0</v>
      </c>
      <c r="GM37" s="2">
        <f t="shared" si="22"/>
        <v>0</v>
      </c>
      <c r="GN37" s="2">
        <f t="shared" si="23"/>
        <v>0</v>
      </c>
      <c r="GO37" s="2">
        <f t="shared" si="24"/>
        <v>0</v>
      </c>
      <c r="GP37" s="2">
        <f t="shared" si="25"/>
        <v>0</v>
      </c>
      <c r="GQ37" s="2"/>
      <c r="GR37" s="2">
        <v>3</v>
      </c>
      <c r="GS37" s="2">
        <v>3</v>
      </c>
      <c r="GT37" s="2">
        <v>0</v>
      </c>
      <c r="GU37" s="2" t="s">
        <v>3</v>
      </c>
      <c r="GV37" s="2">
        <f t="shared" si="26"/>
        <v>0</v>
      </c>
      <c r="GW37" s="2">
        <v>1</v>
      </c>
      <c r="GX37" s="2">
        <f t="shared" si="27"/>
        <v>0</v>
      </c>
      <c r="GY37" s="2"/>
      <c r="GZ37" s="2"/>
      <c r="HA37" s="2">
        <v>0</v>
      </c>
      <c r="HB37" s="2">
        <v>0</v>
      </c>
      <c r="HC37" s="2">
        <f t="shared" si="38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60</v>
      </c>
      <c r="HO37" s="2" t="s">
        <v>61</v>
      </c>
      <c r="HP37" s="2" t="s">
        <v>57</v>
      </c>
      <c r="HQ37" s="2" t="s">
        <v>57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2">
        <v>18</v>
      </c>
      <c r="B38" s="2">
        <v>1</v>
      </c>
      <c r="C38" s="2">
        <v>23</v>
      </c>
      <c r="D38" s="2"/>
      <c r="E38" s="2" t="s">
        <v>3</v>
      </c>
      <c r="F38" s="2" t="s">
        <v>69</v>
      </c>
      <c r="G38" s="2" t="s">
        <v>70</v>
      </c>
      <c r="H38" s="2" t="s">
        <v>71</v>
      </c>
      <c r="I38" s="2">
        <f>I35*J38</f>
        <v>0</v>
      </c>
      <c r="J38" s="2">
        <v>0</v>
      </c>
      <c r="K38" s="2">
        <v>0</v>
      </c>
      <c r="L38" s="2"/>
      <c r="M38" s="2"/>
      <c r="N38" s="2"/>
      <c r="O38" s="2">
        <f t="shared" si="32"/>
        <v>0</v>
      </c>
      <c r="P38" s="2">
        <f t="shared" si="39"/>
        <v>0</v>
      </c>
      <c r="Q38" s="2">
        <f t="shared" si="40"/>
        <v>0</v>
      </c>
      <c r="R38" s="2">
        <f t="shared" si="41"/>
        <v>0</v>
      </c>
      <c r="S38" s="2">
        <f t="shared" si="42"/>
        <v>0</v>
      </c>
      <c r="T38" s="2">
        <f t="shared" si="14"/>
        <v>0</v>
      </c>
      <c r="U38" s="2">
        <f t="shared" si="43"/>
        <v>0</v>
      </c>
      <c r="V38" s="2">
        <f t="shared" si="44"/>
        <v>0</v>
      </c>
      <c r="W38" s="2">
        <f t="shared" si="15"/>
        <v>0</v>
      </c>
      <c r="X38" s="2">
        <f t="shared" si="16"/>
        <v>0</v>
      </c>
      <c r="Y38" s="2">
        <f t="shared" si="17"/>
        <v>0</v>
      </c>
      <c r="Z38" s="2"/>
      <c r="AA38" s="2">
        <v>-1</v>
      </c>
      <c r="AB38" s="2">
        <f t="shared" si="18"/>
        <v>0</v>
      </c>
      <c r="AC38" s="2">
        <f t="shared" si="45"/>
        <v>0</v>
      </c>
      <c r="AD38" s="2">
        <f t="shared" si="46"/>
        <v>0</v>
      </c>
      <c r="AE38" s="2">
        <f t="shared" si="47"/>
        <v>0</v>
      </c>
      <c r="AF38" s="2">
        <f t="shared" si="47"/>
        <v>0</v>
      </c>
      <c r="AG38" s="2">
        <f t="shared" si="19"/>
        <v>0</v>
      </c>
      <c r="AH38" s="2">
        <f t="shared" si="48"/>
        <v>0</v>
      </c>
      <c r="AI38" s="2">
        <f t="shared" si="48"/>
        <v>0</v>
      </c>
      <c r="AJ38" s="2">
        <f t="shared" si="20"/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121</v>
      </c>
      <c r="AU38" s="2">
        <v>72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3</v>
      </c>
      <c r="BI38" s="2">
        <v>1</v>
      </c>
      <c r="BJ38" s="2" t="s">
        <v>3</v>
      </c>
      <c r="BK38" s="2"/>
      <c r="BL38" s="2"/>
      <c r="BM38" s="2">
        <v>20001</v>
      </c>
      <c r="BN38" s="2">
        <v>0</v>
      </c>
      <c r="BO38" s="2" t="s">
        <v>3</v>
      </c>
      <c r="BP38" s="2">
        <v>0</v>
      </c>
      <c r="BQ38" s="2">
        <v>2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121</v>
      </c>
      <c r="CA38" s="2">
        <v>72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2" t="s">
        <v>3</v>
      </c>
      <c r="CO38" s="2">
        <v>0</v>
      </c>
      <c r="CP38" s="2">
        <f t="shared" si="33"/>
        <v>0</v>
      </c>
      <c r="CQ38" s="2">
        <f t="shared" si="49"/>
        <v>0</v>
      </c>
      <c r="CR38" s="2">
        <f t="shared" si="50"/>
        <v>0</v>
      </c>
      <c r="CS38" s="2">
        <f t="shared" si="51"/>
        <v>0</v>
      </c>
      <c r="CT38" s="2">
        <f t="shared" si="52"/>
        <v>0</v>
      </c>
      <c r="CU38" s="2">
        <f t="shared" si="34"/>
        <v>0</v>
      </c>
      <c r="CV38" s="2">
        <f t="shared" si="53"/>
        <v>0</v>
      </c>
      <c r="CW38" s="2">
        <f t="shared" si="53"/>
        <v>0</v>
      </c>
      <c r="CX38" s="2">
        <f t="shared" si="35"/>
        <v>0</v>
      </c>
      <c r="CY38" s="2">
        <f t="shared" si="36"/>
        <v>0</v>
      </c>
      <c r="CZ38" s="2">
        <f t="shared" si="37"/>
        <v>0</v>
      </c>
      <c r="DA38" s="2"/>
      <c r="DB38" s="2"/>
      <c r="DC38" s="2" t="s">
        <v>3</v>
      </c>
      <c r="DD38" s="2" t="s">
        <v>3</v>
      </c>
      <c r="DE38" s="2" t="s">
        <v>3</v>
      </c>
      <c r="DF38" s="2" t="s">
        <v>3</v>
      </c>
      <c r="DG38" s="2" t="s">
        <v>3</v>
      </c>
      <c r="DH38" s="2" t="s">
        <v>3</v>
      </c>
      <c r="DI38" s="2" t="s">
        <v>3</v>
      </c>
      <c r="DJ38" s="2" t="s">
        <v>3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1003</v>
      </c>
      <c r="DV38" s="2" t="s">
        <v>71</v>
      </c>
      <c r="DW38" s="2" t="s">
        <v>71</v>
      </c>
      <c r="DX38" s="2">
        <v>1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91082237</v>
      </c>
      <c r="EF38" s="2">
        <v>2</v>
      </c>
      <c r="EG38" s="2" t="s">
        <v>56</v>
      </c>
      <c r="EH38" s="2">
        <v>16</v>
      </c>
      <c r="EI38" s="2" t="s">
        <v>57</v>
      </c>
      <c r="EJ38" s="2">
        <v>1</v>
      </c>
      <c r="EK38" s="2">
        <v>20001</v>
      </c>
      <c r="EL38" s="2" t="s">
        <v>58</v>
      </c>
      <c r="EM38" s="2" t="s">
        <v>59</v>
      </c>
      <c r="EN38" s="2"/>
      <c r="EO38" s="2" t="s">
        <v>3</v>
      </c>
      <c r="EP38" s="2"/>
      <c r="EQ38" s="2">
        <v>1024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121</v>
      </c>
      <c r="FY38" s="2">
        <v>72</v>
      </c>
      <c r="FZ38" s="2"/>
      <c r="GA38" s="2" t="s">
        <v>3</v>
      </c>
      <c r="GB38" s="2"/>
      <c r="GC38" s="2"/>
      <c r="GD38" s="2">
        <v>1</v>
      </c>
      <c r="GE38" s="2"/>
      <c r="GF38" s="2">
        <v>1915593491</v>
      </c>
      <c r="GG38" s="2">
        <v>2</v>
      </c>
      <c r="GH38" s="2">
        <v>1</v>
      </c>
      <c r="GI38" s="2">
        <v>-2</v>
      </c>
      <c r="GJ38" s="2">
        <v>0</v>
      </c>
      <c r="GK38" s="2">
        <v>0</v>
      </c>
      <c r="GL38" s="2">
        <f t="shared" si="21"/>
        <v>0</v>
      </c>
      <c r="GM38" s="2">
        <f t="shared" si="22"/>
        <v>0</v>
      </c>
      <c r="GN38" s="2">
        <f t="shared" si="23"/>
        <v>0</v>
      </c>
      <c r="GO38" s="2">
        <f t="shared" si="24"/>
        <v>0</v>
      </c>
      <c r="GP38" s="2">
        <f t="shared" si="25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26"/>
        <v>0</v>
      </c>
      <c r="GW38" s="2">
        <v>1</v>
      </c>
      <c r="GX38" s="2">
        <f t="shared" si="27"/>
        <v>0</v>
      </c>
      <c r="GY38" s="2"/>
      <c r="GZ38" s="2"/>
      <c r="HA38" s="2">
        <v>0</v>
      </c>
      <c r="HB38" s="2">
        <v>0</v>
      </c>
      <c r="HC38" s="2">
        <f t="shared" si="38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60</v>
      </c>
      <c r="HO38" s="2" t="s">
        <v>61</v>
      </c>
      <c r="HP38" s="2" t="s">
        <v>57</v>
      </c>
      <c r="HQ38" s="2" t="s">
        <v>57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18</v>
      </c>
      <c r="B39" s="2">
        <v>1</v>
      </c>
      <c r="C39" s="2">
        <v>25</v>
      </c>
      <c r="D39" s="2"/>
      <c r="E39" s="2" t="s">
        <v>3</v>
      </c>
      <c r="F39" s="2" t="s">
        <v>72</v>
      </c>
      <c r="G39" s="2" t="s">
        <v>73</v>
      </c>
      <c r="H39" s="2" t="s">
        <v>74</v>
      </c>
      <c r="I39" s="2">
        <f>I35*J39</f>
        <v>0</v>
      </c>
      <c r="J39" s="2">
        <v>0</v>
      </c>
      <c r="K39" s="2">
        <v>0</v>
      </c>
      <c r="L39" s="2"/>
      <c r="M39" s="2"/>
      <c r="N39" s="2"/>
      <c r="O39" s="2">
        <f t="shared" si="32"/>
        <v>0</v>
      </c>
      <c r="P39" s="2">
        <f t="shared" si="39"/>
        <v>0</v>
      </c>
      <c r="Q39" s="2">
        <f t="shared" si="40"/>
        <v>0</v>
      </c>
      <c r="R39" s="2">
        <f t="shared" si="41"/>
        <v>0</v>
      </c>
      <c r="S39" s="2">
        <f t="shared" si="42"/>
        <v>0</v>
      </c>
      <c r="T39" s="2">
        <f t="shared" si="14"/>
        <v>0</v>
      </c>
      <c r="U39" s="2">
        <f t="shared" si="43"/>
        <v>0</v>
      </c>
      <c r="V39" s="2">
        <f t="shared" si="44"/>
        <v>0</v>
      </c>
      <c r="W39" s="2">
        <f t="shared" si="15"/>
        <v>0</v>
      </c>
      <c r="X39" s="2">
        <f t="shared" si="16"/>
        <v>0</v>
      </c>
      <c r="Y39" s="2">
        <f t="shared" si="17"/>
        <v>0</v>
      </c>
      <c r="Z39" s="2"/>
      <c r="AA39" s="2">
        <v>-1</v>
      </c>
      <c r="AB39" s="2">
        <f t="shared" si="18"/>
        <v>368.44</v>
      </c>
      <c r="AC39" s="2">
        <f t="shared" si="45"/>
        <v>368.44</v>
      </c>
      <c r="AD39" s="2">
        <f t="shared" si="46"/>
        <v>0</v>
      </c>
      <c r="AE39" s="2">
        <f t="shared" si="47"/>
        <v>0</v>
      </c>
      <c r="AF39" s="2">
        <f t="shared" si="47"/>
        <v>0</v>
      </c>
      <c r="AG39" s="2">
        <f t="shared" si="19"/>
        <v>0</v>
      </c>
      <c r="AH39" s="2">
        <f t="shared" si="48"/>
        <v>0</v>
      </c>
      <c r="AI39" s="2">
        <f t="shared" si="48"/>
        <v>0</v>
      </c>
      <c r="AJ39" s="2">
        <f t="shared" si="20"/>
        <v>0</v>
      </c>
      <c r="AK39" s="2">
        <v>368.44</v>
      </c>
      <c r="AL39" s="2">
        <v>368.44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121</v>
      </c>
      <c r="AU39" s="2">
        <v>72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1.0900000000000001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1</v>
      </c>
      <c r="BJ39" s="2" t="s">
        <v>75</v>
      </c>
      <c r="BK39" s="2"/>
      <c r="BL39" s="2"/>
      <c r="BM39" s="2">
        <v>20001</v>
      </c>
      <c r="BN39" s="2">
        <v>0</v>
      </c>
      <c r="BO39" s="2" t="s">
        <v>72</v>
      </c>
      <c r="BP39" s="2">
        <v>1</v>
      </c>
      <c r="BQ39" s="2">
        <v>2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121</v>
      </c>
      <c r="CA39" s="2">
        <v>72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 t="shared" si="33"/>
        <v>0</v>
      </c>
      <c r="CQ39" s="2">
        <f t="shared" si="49"/>
        <v>401.6</v>
      </c>
      <c r="CR39" s="2">
        <f t="shared" si="50"/>
        <v>0</v>
      </c>
      <c r="CS39" s="2">
        <f t="shared" si="51"/>
        <v>0</v>
      </c>
      <c r="CT39" s="2">
        <f t="shared" si="52"/>
        <v>0</v>
      </c>
      <c r="CU39" s="2">
        <f t="shared" si="34"/>
        <v>0</v>
      </c>
      <c r="CV39" s="2">
        <f t="shared" si="53"/>
        <v>0</v>
      </c>
      <c r="CW39" s="2">
        <f t="shared" si="53"/>
        <v>0</v>
      </c>
      <c r="CX39" s="2">
        <f t="shared" si="35"/>
        <v>0</v>
      </c>
      <c r="CY39" s="2">
        <f t="shared" si="36"/>
        <v>0</v>
      </c>
      <c r="CZ39" s="2">
        <f t="shared" si="37"/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1003</v>
      </c>
      <c r="DV39" s="2" t="s">
        <v>74</v>
      </c>
      <c r="DW39" s="2" t="s">
        <v>74</v>
      </c>
      <c r="DX39" s="2">
        <v>10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91082237</v>
      </c>
      <c r="EF39" s="2">
        <v>2</v>
      </c>
      <c r="EG39" s="2" t="s">
        <v>56</v>
      </c>
      <c r="EH39" s="2">
        <v>16</v>
      </c>
      <c r="EI39" s="2" t="s">
        <v>57</v>
      </c>
      <c r="EJ39" s="2">
        <v>1</v>
      </c>
      <c r="EK39" s="2">
        <v>20001</v>
      </c>
      <c r="EL39" s="2" t="s">
        <v>58</v>
      </c>
      <c r="EM39" s="2" t="s">
        <v>59</v>
      </c>
      <c r="EN39" s="2"/>
      <c r="EO39" s="2" t="s">
        <v>3</v>
      </c>
      <c r="EP39" s="2"/>
      <c r="EQ39" s="2">
        <v>1024</v>
      </c>
      <c r="ER39" s="2">
        <v>368.44</v>
      </c>
      <c r="ES39" s="2">
        <v>368.44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121</v>
      </c>
      <c r="FY39" s="2">
        <v>72</v>
      </c>
      <c r="FZ39" s="2"/>
      <c r="GA39" s="2" t="s">
        <v>3</v>
      </c>
      <c r="GB39" s="2"/>
      <c r="GC39" s="2"/>
      <c r="GD39" s="2">
        <v>1</v>
      </c>
      <c r="GE39" s="2"/>
      <c r="GF39" s="2">
        <v>1520847517</v>
      </c>
      <c r="GG39" s="2">
        <v>2</v>
      </c>
      <c r="GH39" s="2">
        <v>1</v>
      </c>
      <c r="GI39" s="2">
        <v>2</v>
      </c>
      <c r="GJ39" s="2">
        <v>0</v>
      </c>
      <c r="GK39" s="2">
        <v>0</v>
      </c>
      <c r="GL39" s="2">
        <f t="shared" si="21"/>
        <v>0</v>
      </c>
      <c r="GM39" s="2">
        <f t="shared" si="22"/>
        <v>0</v>
      </c>
      <c r="GN39" s="2">
        <f t="shared" si="23"/>
        <v>0</v>
      </c>
      <c r="GO39" s="2">
        <f t="shared" si="24"/>
        <v>0</v>
      </c>
      <c r="GP39" s="2">
        <f t="shared" si="25"/>
        <v>0</v>
      </c>
      <c r="GQ39" s="2"/>
      <c r="GR39" s="2">
        <v>0</v>
      </c>
      <c r="GS39" s="2">
        <v>3</v>
      </c>
      <c r="GT39" s="2">
        <v>0</v>
      </c>
      <c r="GU39" s="2" t="s">
        <v>3</v>
      </c>
      <c r="GV39" s="2">
        <f t="shared" si="26"/>
        <v>0</v>
      </c>
      <c r="GW39" s="2">
        <v>1</v>
      </c>
      <c r="GX39" s="2">
        <f t="shared" si="27"/>
        <v>0</v>
      </c>
      <c r="GY39" s="2"/>
      <c r="GZ39" s="2"/>
      <c r="HA39" s="2">
        <v>0</v>
      </c>
      <c r="HB39" s="2">
        <v>0</v>
      </c>
      <c r="HC39" s="2">
        <f t="shared" si="38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60</v>
      </c>
      <c r="HO39" s="2" t="s">
        <v>61</v>
      </c>
      <c r="HP39" s="2" t="s">
        <v>57</v>
      </c>
      <c r="HQ39" s="2" t="s">
        <v>57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18</v>
      </c>
      <c r="B40" s="2">
        <v>1</v>
      </c>
      <c r="C40" s="2">
        <v>26</v>
      </c>
      <c r="D40" s="2"/>
      <c r="E40" s="2" t="s">
        <v>3</v>
      </c>
      <c r="F40" s="2" t="s">
        <v>76</v>
      </c>
      <c r="G40" s="2" t="s">
        <v>77</v>
      </c>
      <c r="H40" s="2" t="s">
        <v>78</v>
      </c>
      <c r="I40" s="2">
        <f>I35*J40</f>
        <v>0</v>
      </c>
      <c r="J40" s="2">
        <v>0</v>
      </c>
      <c r="K40" s="2">
        <v>0</v>
      </c>
      <c r="L40" s="2"/>
      <c r="M40" s="2"/>
      <c r="N40" s="2"/>
      <c r="O40" s="2">
        <f t="shared" si="32"/>
        <v>0</v>
      </c>
      <c r="P40" s="2">
        <f t="shared" si="39"/>
        <v>0</v>
      </c>
      <c r="Q40" s="2">
        <f t="shared" si="40"/>
        <v>0</v>
      </c>
      <c r="R40" s="2">
        <f t="shared" si="41"/>
        <v>0</v>
      </c>
      <c r="S40" s="2">
        <f t="shared" si="42"/>
        <v>0</v>
      </c>
      <c r="T40" s="2">
        <f t="shared" si="14"/>
        <v>0</v>
      </c>
      <c r="U40" s="2">
        <f t="shared" si="43"/>
        <v>0</v>
      </c>
      <c r="V40" s="2">
        <f t="shared" si="44"/>
        <v>0</v>
      </c>
      <c r="W40" s="2">
        <f t="shared" si="15"/>
        <v>0</v>
      </c>
      <c r="X40" s="2">
        <f t="shared" si="16"/>
        <v>0</v>
      </c>
      <c r="Y40" s="2">
        <f t="shared" si="17"/>
        <v>0</v>
      </c>
      <c r="Z40" s="2"/>
      <c r="AA40" s="2">
        <v>-1</v>
      </c>
      <c r="AB40" s="2">
        <f t="shared" si="18"/>
        <v>0</v>
      </c>
      <c r="AC40" s="2">
        <f t="shared" si="45"/>
        <v>0</v>
      </c>
      <c r="AD40" s="2">
        <f t="shared" si="46"/>
        <v>0</v>
      </c>
      <c r="AE40" s="2">
        <f t="shared" si="47"/>
        <v>0</v>
      </c>
      <c r="AF40" s="2">
        <f t="shared" si="47"/>
        <v>0</v>
      </c>
      <c r="AG40" s="2">
        <f t="shared" si="19"/>
        <v>0</v>
      </c>
      <c r="AH40" s="2">
        <f t="shared" si="48"/>
        <v>0</v>
      </c>
      <c r="AI40" s="2">
        <f t="shared" si="48"/>
        <v>0</v>
      </c>
      <c r="AJ40" s="2">
        <f t="shared" si="20"/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121</v>
      </c>
      <c r="AU40" s="2">
        <v>72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3</v>
      </c>
      <c r="BI40" s="2">
        <v>1</v>
      </c>
      <c r="BJ40" s="2" t="s">
        <v>3</v>
      </c>
      <c r="BK40" s="2"/>
      <c r="BL40" s="2"/>
      <c r="BM40" s="2">
        <v>20001</v>
      </c>
      <c r="BN40" s="2">
        <v>0</v>
      </c>
      <c r="BO40" s="2" t="s">
        <v>3</v>
      </c>
      <c r="BP40" s="2">
        <v>0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121</v>
      </c>
      <c r="CA40" s="2">
        <v>72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 t="shared" si="33"/>
        <v>0</v>
      </c>
      <c r="CQ40" s="2">
        <f t="shared" si="49"/>
        <v>0</v>
      </c>
      <c r="CR40" s="2">
        <f t="shared" si="50"/>
        <v>0</v>
      </c>
      <c r="CS40" s="2">
        <f t="shared" si="51"/>
        <v>0</v>
      </c>
      <c r="CT40" s="2">
        <f t="shared" si="52"/>
        <v>0</v>
      </c>
      <c r="CU40" s="2">
        <f t="shared" si="34"/>
        <v>0</v>
      </c>
      <c r="CV40" s="2">
        <f t="shared" si="53"/>
        <v>0</v>
      </c>
      <c r="CW40" s="2">
        <f t="shared" si="53"/>
        <v>0</v>
      </c>
      <c r="CX40" s="2">
        <f t="shared" si="35"/>
        <v>0</v>
      </c>
      <c r="CY40" s="2">
        <f t="shared" si="36"/>
        <v>0</v>
      </c>
      <c r="CZ40" s="2">
        <f t="shared" si="37"/>
        <v>0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1013</v>
      </c>
      <c r="DV40" s="2" t="s">
        <v>78</v>
      </c>
      <c r="DW40" s="2" t="s">
        <v>79</v>
      </c>
      <c r="DX40" s="2">
        <v>1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91082237</v>
      </c>
      <c r="EF40" s="2">
        <v>2</v>
      </c>
      <c r="EG40" s="2" t="s">
        <v>56</v>
      </c>
      <c r="EH40" s="2">
        <v>16</v>
      </c>
      <c r="EI40" s="2" t="s">
        <v>57</v>
      </c>
      <c r="EJ40" s="2">
        <v>1</v>
      </c>
      <c r="EK40" s="2">
        <v>20001</v>
      </c>
      <c r="EL40" s="2" t="s">
        <v>58</v>
      </c>
      <c r="EM40" s="2" t="s">
        <v>59</v>
      </c>
      <c r="EN40" s="2"/>
      <c r="EO40" s="2" t="s">
        <v>3</v>
      </c>
      <c r="EP40" s="2"/>
      <c r="EQ40" s="2">
        <v>1024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121</v>
      </c>
      <c r="FY40" s="2">
        <v>72</v>
      </c>
      <c r="FZ40" s="2"/>
      <c r="GA40" s="2" t="s">
        <v>3</v>
      </c>
      <c r="GB40" s="2"/>
      <c r="GC40" s="2"/>
      <c r="GD40" s="2">
        <v>1</v>
      </c>
      <c r="GE40" s="2"/>
      <c r="GF40" s="2">
        <v>333816964</v>
      </c>
      <c r="GG40" s="2">
        <v>2</v>
      </c>
      <c r="GH40" s="2">
        <v>1</v>
      </c>
      <c r="GI40" s="2">
        <v>-2</v>
      </c>
      <c r="GJ40" s="2">
        <v>0</v>
      </c>
      <c r="GK40" s="2">
        <v>0</v>
      </c>
      <c r="GL40" s="2">
        <f t="shared" si="21"/>
        <v>0</v>
      </c>
      <c r="GM40" s="2">
        <f t="shared" si="22"/>
        <v>0</v>
      </c>
      <c r="GN40" s="2">
        <f t="shared" si="23"/>
        <v>0</v>
      </c>
      <c r="GO40" s="2">
        <f t="shared" si="24"/>
        <v>0</v>
      </c>
      <c r="GP40" s="2">
        <f t="shared" si="25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26"/>
        <v>0</v>
      </c>
      <c r="GW40" s="2">
        <v>1</v>
      </c>
      <c r="GX40" s="2">
        <f t="shared" si="27"/>
        <v>0</v>
      </c>
      <c r="GY40" s="2"/>
      <c r="GZ40" s="2"/>
      <c r="HA40" s="2">
        <v>0</v>
      </c>
      <c r="HB40" s="2">
        <v>0</v>
      </c>
      <c r="HC40" s="2">
        <f t="shared" si="38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60</v>
      </c>
      <c r="HO40" s="2" t="s">
        <v>61</v>
      </c>
      <c r="HP40" s="2" t="s">
        <v>57</v>
      </c>
      <c r="HQ40" s="2" t="s">
        <v>57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 s="2">
        <v>18</v>
      </c>
      <c r="B41" s="2">
        <v>1</v>
      </c>
      <c r="C41" s="2">
        <v>27</v>
      </c>
      <c r="D41" s="2"/>
      <c r="E41" s="2" t="s">
        <v>3</v>
      </c>
      <c r="F41" s="2" t="s">
        <v>80</v>
      </c>
      <c r="G41" s="2" t="s">
        <v>81</v>
      </c>
      <c r="H41" s="2" t="s">
        <v>71</v>
      </c>
      <c r="I41" s="2">
        <f>I35*J41</f>
        <v>0</v>
      </c>
      <c r="J41" s="2">
        <v>0</v>
      </c>
      <c r="K41" s="2">
        <v>0</v>
      </c>
      <c r="L41" s="2"/>
      <c r="M41" s="2"/>
      <c r="N41" s="2"/>
      <c r="O41" s="2">
        <f t="shared" si="32"/>
        <v>0</v>
      </c>
      <c r="P41" s="2">
        <f t="shared" si="39"/>
        <v>0</v>
      </c>
      <c r="Q41" s="2">
        <f t="shared" si="40"/>
        <v>0</v>
      </c>
      <c r="R41" s="2">
        <f t="shared" si="41"/>
        <v>0</v>
      </c>
      <c r="S41" s="2">
        <f t="shared" si="42"/>
        <v>0</v>
      </c>
      <c r="T41" s="2">
        <f t="shared" si="14"/>
        <v>0</v>
      </c>
      <c r="U41" s="2">
        <f t="shared" si="43"/>
        <v>0</v>
      </c>
      <c r="V41" s="2">
        <f t="shared" si="44"/>
        <v>0</v>
      </c>
      <c r="W41" s="2">
        <f t="shared" si="15"/>
        <v>0</v>
      </c>
      <c r="X41" s="2">
        <f t="shared" si="16"/>
        <v>0</v>
      </c>
      <c r="Y41" s="2">
        <f t="shared" si="17"/>
        <v>0</v>
      </c>
      <c r="Z41" s="2"/>
      <c r="AA41" s="2">
        <v>-1</v>
      </c>
      <c r="AB41" s="2">
        <f t="shared" si="18"/>
        <v>0</v>
      </c>
      <c r="AC41" s="2">
        <f t="shared" si="45"/>
        <v>0</v>
      </c>
      <c r="AD41" s="2">
        <f t="shared" si="46"/>
        <v>0</v>
      </c>
      <c r="AE41" s="2">
        <f t="shared" si="47"/>
        <v>0</v>
      </c>
      <c r="AF41" s="2">
        <f t="shared" si="47"/>
        <v>0</v>
      </c>
      <c r="AG41" s="2">
        <f t="shared" si="19"/>
        <v>0</v>
      </c>
      <c r="AH41" s="2">
        <f t="shared" si="48"/>
        <v>0</v>
      </c>
      <c r="AI41" s="2">
        <f t="shared" si="48"/>
        <v>0</v>
      </c>
      <c r="AJ41" s="2">
        <f t="shared" si="20"/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121</v>
      </c>
      <c r="AU41" s="2">
        <v>72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3</v>
      </c>
      <c r="BI41" s="2">
        <v>1</v>
      </c>
      <c r="BJ41" s="2" t="s">
        <v>3</v>
      </c>
      <c r="BK41" s="2"/>
      <c r="BL41" s="2"/>
      <c r="BM41" s="2">
        <v>20001</v>
      </c>
      <c r="BN41" s="2">
        <v>0</v>
      </c>
      <c r="BO41" s="2" t="s">
        <v>3</v>
      </c>
      <c r="BP41" s="2">
        <v>0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121</v>
      </c>
      <c r="CA41" s="2">
        <v>72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2" t="s">
        <v>3</v>
      </c>
      <c r="CO41" s="2">
        <v>0</v>
      </c>
      <c r="CP41" s="2">
        <f t="shared" si="33"/>
        <v>0</v>
      </c>
      <c r="CQ41" s="2">
        <f t="shared" si="49"/>
        <v>0</v>
      </c>
      <c r="CR41" s="2">
        <f t="shared" si="50"/>
        <v>0</v>
      </c>
      <c r="CS41" s="2">
        <f t="shared" si="51"/>
        <v>0</v>
      </c>
      <c r="CT41" s="2">
        <f t="shared" si="52"/>
        <v>0</v>
      </c>
      <c r="CU41" s="2">
        <f t="shared" si="34"/>
        <v>0</v>
      </c>
      <c r="CV41" s="2">
        <f t="shared" si="53"/>
        <v>0</v>
      </c>
      <c r="CW41" s="2">
        <f t="shared" si="53"/>
        <v>0</v>
      </c>
      <c r="CX41" s="2">
        <f t="shared" si="35"/>
        <v>0</v>
      </c>
      <c r="CY41" s="2">
        <f t="shared" si="36"/>
        <v>0</v>
      </c>
      <c r="CZ41" s="2">
        <f t="shared" si="37"/>
        <v>0</v>
      </c>
      <c r="DA41" s="2"/>
      <c r="DB41" s="2"/>
      <c r="DC41" s="2" t="s">
        <v>3</v>
      </c>
      <c r="DD41" s="2" t="s">
        <v>3</v>
      </c>
      <c r="DE41" s="2" t="s">
        <v>3</v>
      </c>
      <c r="DF41" s="2" t="s">
        <v>3</v>
      </c>
      <c r="DG41" s="2" t="s">
        <v>3</v>
      </c>
      <c r="DH41" s="2" t="s">
        <v>3</v>
      </c>
      <c r="DI41" s="2" t="s">
        <v>3</v>
      </c>
      <c r="DJ41" s="2" t="s">
        <v>3</v>
      </c>
      <c r="DK41" s="2" t="s">
        <v>3</v>
      </c>
      <c r="DL41" s="2" t="s">
        <v>3</v>
      </c>
      <c r="DM41" s="2" t="s">
        <v>3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1003</v>
      </c>
      <c r="DV41" s="2" t="s">
        <v>71</v>
      </c>
      <c r="DW41" s="2" t="s">
        <v>71</v>
      </c>
      <c r="DX41" s="2">
        <v>1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91082237</v>
      </c>
      <c r="EF41" s="2">
        <v>2</v>
      </c>
      <c r="EG41" s="2" t="s">
        <v>56</v>
      </c>
      <c r="EH41" s="2">
        <v>16</v>
      </c>
      <c r="EI41" s="2" t="s">
        <v>57</v>
      </c>
      <c r="EJ41" s="2">
        <v>1</v>
      </c>
      <c r="EK41" s="2">
        <v>20001</v>
      </c>
      <c r="EL41" s="2" t="s">
        <v>58</v>
      </c>
      <c r="EM41" s="2" t="s">
        <v>59</v>
      </c>
      <c r="EN41" s="2"/>
      <c r="EO41" s="2" t="s">
        <v>3</v>
      </c>
      <c r="EP41" s="2"/>
      <c r="EQ41" s="2">
        <v>1024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121</v>
      </c>
      <c r="FY41" s="2">
        <v>72</v>
      </c>
      <c r="FZ41" s="2"/>
      <c r="GA41" s="2" t="s">
        <v>3</v>
      </c>
      <c r="GB41" s="2"/>
      <c r="GC41" s="2"/>
      <c r="GD41" s="2">
        <v>1</v>
      </c>
      <c r="GE41" s="2"/>
      <c r="GF41" s="2">
        <v>-90444353</v>
      </c>
      <c r="GG41" s="2">
        <v>2</v>
      </c>
      <c r="GH41" s="2">
        <v>1</v>
      </c>
      <c r="GI41" s="2">
        <v>-2</v>
      </c>
      <c r="GJ41" s="2">
        <v>0</v>
      </c>
      <c r="GK41" s="2">
        <v>0</v>
      </c>
      <c r="GL41" s="2">
        <f t="shared" si="21"/>
        <v>0</v>
      </c>
      <c r="GM41" s="2">
        <f t="shared" si="22"/>
        <v>0</v>
      </c>
      <c r="GN41" s="2">
        <f t="shared" si="23"/>
        <v>0</v>
      </c>
      <c r="GO41" s="2">
        <f t="shared" si="24"/>
        <v>0</v>
      </c>
      <c r="GP41" s="2">
        <f t="shared" si="25"/>
        <v>0</v>
      </c>
      <c r="GQ41" s="2"/>
      <c r="GR41" s="2">
        <v>0</v>
      </c>
      <c r="GS41" s="2">
        <v>3</v>
      </c>
      <c r="GT41" s="2">
        <v>0</v>
      </c>
      <c r="GU41" s="2" t="s">
        <v>3</v>
      </c>
      <c r="GV41" s="2">
        <f t="shared" si="26"/>
        <v>0</v>
      </c>
      <c r="GW41" s="2">
        <v>1</v>
      </c>
      <c r="GX41" s="2">
        <f t="shared" si="27"/>
        <v>0</v>
      </c>
      <c r="GY41" s="2"/>
      <c r="GZ41" s="2"/>
      <c r="HA41" s="2">
        <v>0</v>
      </c>
      <c r="HB41" s="2">
        <v>0</v>
      </c>
      <c r="HC41" s="2">
        <f t="shared" si="38"/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60</v>
      </c>
      <c r="HO41" s="2" t="s">
        <v>61</v>
      </c>
      <c r="HP41" s="2" t="s">
        <v>57</v>
      </c>
      <c r="HQ41" s="2" t="s">
        <v>57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x14ac:dyDescent="0.2">
      <c r="A42" s="2">
        <v>17</v>
      </c>
      <c r="B42" s="2">
        <v>1</v>
      </c>
      <c r="C42" s="2">
        <f>ROW(SmtRes!A34)</f>
        <v>34</v>
      </c>
      <c r="D42" s="2">
        <f>ROW(EtalonRes!A29)</f>
        <v>29</v>
      </c>
      <c r="E42" s="2" t="s">
        <v>3</v>
      </c>
      <c r="F42" s="2" t="s">
        <v>82</v>
      </c>
      <c r="G42" s="2" t="s">
        <v>83</v>
      </c>
      <c r="H42" s="2" t="s">
        <v>18</v>
      </c>
      <c r="I42" s="2">
        <f>ROUND(1,7)</f>
        <v>1</v>
      </c>
      <c r="J42" s="2">
        <v>0</v>
      </c>
      <c r="K42" s="2">
        <f>ROUND(1,7)</f>
        <v>1</v>
      </c>
      <c r="L42" s="2"/>
      <c r="M42" s="2"/>
      <c r="N42" s="2"/>
      <c r="O42" s="2">
        <f t="shared" si="32"/>
        <v>28079.06</v>
      </c>
      <c r="P42" s="2">
        <f>SUMIF(SmtRes!AQ28:'SmtRes'!AQ34,"=1",SmtRes!DF28:'SmtRes'!DF34)</f>
        <v>0</v>
      </c>
      <c r="Q42" s="2">
        <f>SUMIF(SmtRes!AQ28:'SmtRes'!AQ34,"=1",SmtRes!DG28:'SmtRes'!DG34)</f>
        <v>444.01</v>
      </c>
      <c r="R42" s="2">
        <f>SUMIF(SmtRes!AQ28:'SmtRes'!AQ34,"=1",SmtRes!DH28:'SmtRes'!DH34)</f>
        <v>511.76</v>
      </c>
      <c r="S42" s="2">
        <f>SUMIF(SmtRes!AQ28:'SmtRes'!AQ34,"=1",SmtRes!DI28:'SmtRes'!DI34)</f>
        <v>27123.29</v>
      </c>
      <c r="T42" s="2">
        <f t="shared" si="14"/>
        <v>0</v>
      </c>
      <c r="U42" s="2">
        <f>SUMIF(SmtRes!AQ28:'SmtRes'!AQ34,"=1",SmtRes!CV28:'SmtRes'!CV34)</f>
        <v>39.299999999999997</v>
      </c>
      <c r="V42" s="2">
        <f>SUMIF(SmtRes!AQ28:'SmtRes'!AQ34,"=1",SmtRes!CW28:'SmtRes'!CW34)</f>
        <v>0.7</v>
      </c>
      <c r="W42" s="2">
        <f t="shared" si="15"/>
        <v>0</v>
      </c>
      <c r="X42" s="2">
        <f t="shared" si="16"/>
        <v>24595.19</v>
      </c>
      <c r="Y42" s="2">
        <f t="shared" si="17"/>
        <v>12159.42</v>
      </c>
      <c r="Z42" s="2"/>
      <c r="AA42" s="2">
        <v>-1</v>
      </c>
      <c r="AB42" s="2">
        <f t="shared" si="18"/>
        <v>27464.831999999999</v>
      </c>
      <c r="AC42" s="2">
        <f>ROUND((0),6)</f>
        <v>0</v>
      </c>
      <c r="AD42" s="2">
        <f>ROUND((((SUM(SmtRes!BR28:'SmtRes'!BR34))-(SUM(SmtRes!BS28:'SmtRes'!BS34)))+AE42),6)</f>
        <v>341.54399999999998</v>
      </c>
      <c r="AE42" s="2">
        <f>ROUND((SUM(SmtRes!BS28:'SmtRes'!BS34)),6)</f>
        <v>511.75599999999997</v>
      </c>
      <c r="AF42" s="2">
        <f>ROUND((SUM(SmtRes!BT28:'SmtRes'!BT34)),6)</f>
        <v>27123.288</v>
      </c>
      <c r="AG42" s="2">
        <f t="shared" si="19"/>
        <v>0</v>
      </c>
      <c r="AH42" s="2">
        <f>(SUM(SmtRes!BU28:'SmtRes'!BU34))</f>
        <v>39.299999999999997</v>
      </c>
      <c r="AI42" s="2">
        <f>(SUM(SmtRes!BV28:'SmtRes'!BV34))</f>
        <v>0.7</v>
      </c>
      <c r="AJ42" s="2">
        <f t="shared" si="20"/>
        <v>0</v>
      </c>
      <c r="AK42" s="2">
        <v>27976.588</v>
      </c>
      <c r="AL42" s="2">
        <v>0</v>
      </c>
      <c r="AM42" s="2">
        <v>341.54399999999998</v>
      </c>
      <c r="AN42" s="2">
        <v>511.75599999999997</v>
      </c>
      <c r="AO42" s="2">
        <v>27123.287999999997</v>
      </c>
      <c r="AP42" s="2">
        <v>0</v>
      </c>
      <c r="AQ42" s="2">
        <v>39.299999999999997</v>
      </c>
      <c r="AR42" s="2">
        <v>0.7</v>
      </c>
      <c r="AS42" s="2">
        <v>0</v>
      </c>
      <c r="AT42" s="2">
        <v>89</v>
      </c>
      <c r="AU42" s="2">
        <v>44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0</v>
      </c>
      <c r="BI42" s="2">
        <v>2</v>
      </c>
      <c r="BJ42" s="2" t="s">
        <v>84</v>
      </c>
      <c r="BK42" s="2"/>
      <c r="BL42" s="2"/>
      <c r="BM42" s="2">
        <v>141001</v>
      </c>
      <c r="BN42" s="2">
        <v>0</v>
      </c>
      <c r="BO42" s="2" t="s">
        <v>3</v>
      </c>
      <c r="BP42" s="2">
        <v>0</v>
      </c>
      <c r="BQ42" s="2">
        <v>3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89</v>
      </c>
      <c r="CA42" s="2">
        <v>44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3</v>
      </c>
      <c r="CO42" s="2">
        <v>0</v>
      </c>
      <c r="CP42" s="2">
        <f t="shared" si="33"/>
        <v>28079.059999999998</v>
      </c>
      <c r="CQ42" s="2">
        <f>SUMIF(SmtRes!AQ28:'SmtRes'!AQ34,"=1",SmtRes!AA28:'SmtRes'!AA34)</f>
        <v>0</v>
      </c>
      <c r="CR42" s="2">
        <f>SUMIF(SmtRes!AQ28:'SmtRes'!AQ34,"=1",SmtRes!AB28:'SmtRes'!AB34)</f>
        <v>634.29999999999995</v>
      </c>
      <c r="CS42" s="2">
        <f>SUMIF(SmtRes!AQ28:'SmtRes'!AQ34,"=1",SmtRes!AC28:'SmtRes'!AC34)</f>
        <v>731.08</v>
      </c>
      <c r="CT42" s="2">
        <f>SUMIF(SmtRes!AQ28:'SmtRes'!AQ34,"=1",SmtRes!AD28:'SmtRes'!AD34)</f>
        <v>690.16</v>
      </c>
      <c r="CU42" s="2">
        <f t="shared" si="34"/>
        <v>0</v>
      </c>
      <c r="CV42" s="2">
        <f>SUMIF(SmtRes!AQ28:'SmtRes'!AQ34,"=1",SmtRes!BU28:'SmtRes'!BU34)</f>
        <v>39.299999999999997</v>
      </c>
      <c r="CW42" s="2">
        <f>SUMIF(SmtRes!AQ28:'SmtRes'!AQ34,"=1",SmtRes!BV28:'SmtRes'!BV34)</f>
        <v>0.7</v>
      </c>
      <c r="CX42" s="2">
        <f t="shared" si="35"/>
        <v>0</v>
      </c>
      <c r="CY42" s="2">
        <f t="shared" si="36"/>
        <v>24595.194499999998</v>
      </c>
      <c r="CZ42" s="2">
        <f t="shared" si="37"/>
        <v>12159.421999999999</v>
      </c>
      <c r="DA42" s="2"/>
      <c r="DB42" s="2"/>
      <c r="DC42" s="2" t="s">
        <v>3</v>
      </c>
      <c r="DD42" s="2" t="s">
        <v>3</v>
      </c>
      <c r="DE42" s="2" t="s">
        <v>3</v>
      </c>
      <c r="DF42" s="2" t="s">
        <v>3</v>
      </c>
      <c r="DG42" s="2" t="s">
        <v>3</v>
      </c>
      <c r="DH42" s="2" t="s">
        <v>3</v>
      </c>
      <c r="DI42" s="2" t="s">
        <v>3</v>
      </c>
      <c r="DJ42" s="2" t="s">
        <v>3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1013</v>
      </c>
      <c r="DV42" s="2" t="s">
        <v>18</v>
      </c>
      <c r="DW42" s="2" t="s">
        <v>18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91082123</v>
      </c>
      <c r="EF42" s="2">
        <v>3</v>
      </c>
      <c r="EG42" s="2" t="s">
        <v>20</v>
      </c>
      <c r="EH42" s="2">
        <v>104</v>
      </c>
      <c r="EI42" s="2" t="s">
        <v>21</v>
      </c>
      <c r="EJ42" s="2">
        <v>2</v>
      </c>
      <c r="EK42" s="2">
        <v>141001</v>
      </c>
      <c r="EL42" s="2" t="s">
        <v>21</v>
      </c>
      <c r="EM42" s="2" t="s">
        <v>22</v>
      </c>
      <c r="EN42" s="2"/>
      <c r="EO42" s="2" t="s">
        <v>3</v>
      </c>
      <c r="EP42" s="2"/>
      <c r="EQ42" s="2">
        <v>1024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39.299999999999997</v>
      </c>
      <c r="EX42" s="2">
        <v>0.7</v>
      </c>
      <c r="EY42" s="2">
        <v>0</v>
      </c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v>0</v>
      </c>
      <c r="FS42" s="2">
        <v>0</v>
      </c>
      <c r="FT42" s="2"/>
      <c r="FU42" s="2"/>
      <c r="FV42" s="2"/>
      <c r="FW42" s="2"/>
      <c r="FX42" s="2">
        <v>89</v>
      </c>
      <c r="FY42" s="2">
        <v>44</v>
      </c>
      <c r="FZ42" s="2"/>
      <c r="GA42" s="2" t="s">
        <v>3</v>
      </c>
      <c r="GB42" s="2"/>
      <c r="GC42" s="2"/>
      <c r="GD42" s="2">
        <v>1</v>
      </c>
      <c r="GE42" s="2"/>
      <c r="GF42" s="2">
        <v>525836970</v>
      </c>
      <c r="GG42" s="2">
        <v>2</v>
      </c>
      <c r="GH42" s="2">
        <v>1</v>
      </c>
      <c r="GI42" s="2">
        <v>-2</v>
      </c>
      <c r="GJ42" s="2">
        <v>0</v>
      </c>
      <c r="GK42" s="2">
        <v>0</v>
      </c>
      <c r="GL42" s="2">
        <f t="shared" si="21"/>
        <v>0</v>
      </c>
      <c r="GM42" s="2">
        <f t="shared" si="22"/>
        <v>64833.67</v>
      </c>
      <c r="GN42" s="2">
        <f t="shared" si="23"/>
        <v>0</v>
      </c>
      <c r="GO42" s="2">
        <f t="shared" si="24"/>
        <v>64833.67</v>
      </c>
      <c r="GP42" s="2">
        <f t="shared" si="25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26"/>
        <v>0</v>
      </c>
      <c r="GW42" s="2">
        <v>1</v>
      </c>
      <c r="GX42" s="2">
        <f t="shared" si="27"/>
        <v>0</v>
      </c>
      <c r="GY42" s="2"/>
      <c r="GZ42" s="2"/>
      <c r="HA42" s="2">
        <v>0</v>
      </c>
      <c r="HB42" s="2">
        <v>0</v>
      </c>
      <c r="HC42" s="2">
        <f t="shared" si="38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23</v>
      </c>
      <c r="HO42" s="2" t="s">
        <v>24</v>
      </c>
      <c r="HP42" s="2" t="s">
        <v>21</v>
      </c>
      <c r="HQ42" s="2" t="s">
        <v>21</v>
      </c>
      <c r="HR42" s="2"/>
      <c r="HS42" s="2">
        <v>0</v>
      </c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 s="2">
        <v>18</v>
      </c>
      <c r="B43" s="2">
        <v>1</v>
      </c>
      <c r="C43" s="2">
        <v>32</v>
      </c>
      <c r="D43" s="2"/>
      <c r="E43" s="2" t="s">
        <v>3</v>
      </c>
      <c r="F43" s="2" t="s">
        <v>44</v>
      </c>
      <c r="G43" s="2" t="s">
        <v>26</v>
      </c>
      <c r="H43" s="2" t="s">
        <v>18</v>
      </c>
      <c r="I43" s="2">
        <f>I42*J43</f>
        <v>1</v>
      </c>
      <c r="J43" s="2">
        <v>1</v>
      </c>
      <c r="K43" s="2">
        <v>1</v>
      </c>
      <c r="L43" s="2"/>
      <c r="M43" s="2"/>
      <c r="N43" s="2"/>
      <c r="O43" s="2">
        <f t="shared" si="32"/>
        <v>240952.38</v>
      </c>
      <c r="P43" s="2">
        <f>ROUND(CQ43*I43,2)</f>
        <v>240952.38</v>
      </c>
      <c r="Q43" s="2">
        <f>ROUND(CR43*I43,2)</f>
        <v>0</v>
      </c>
      <c r="R43" s="2">
        <f>ROUND(CS43*I43,2)</f>
        <v>0</v>
      </c>
      <c r="S43" s="2">
        <f>ROUND(CT43*I43,2)</f>
        <v>0</v>
      </c>
      <c r="T43" s="2">
        <f t="shared" si="14"/>
        <v>0</v>
      </c>
      <c r="U43" s="2">
        <f>ROUND(CV43*I43,7)</f>
        <v>0</v>
      </c>
      <c r="V43" s="2">
        <f>ROUND(CW43*I43,7)</f>
        <v>0</v>
      </c>
      <c r="W43" s="2">
        <f t="shared" si="15"/>
        <v>0</v>
      </c>
      <c r="X43" s="2">
        <f t="shared" si="16"/>
        <v>0</v>
      </c>
      <c r="Y43" s="2">
        <f t="shared" si="17"/>
        <v>0</v>
      </c>
      <c r="Z43" s="2"/>
      <c r="AA43" s="2">
        <v>-1</v>
      </c>
      <c r="AB43" s="2">
        <f t="shared" si="18"/>
        <v>240952.38</v>
      </c>
      <c r="AC43" s="2">
        <f>ROUND((ES43),6)</f>
        <v>240952.38</v>
      </c>
      <c r="AD43" s="2">
        <f>ROUND((((ET43)-(EU43))+AE43),6)</f>
        <v>0</v>
      </c>
      <c r="AE43" s="2">
        <f t="shared" ref="AE43:AF46" si="54">ROUND((EU43),6)</f>
        <v>0</v>
      </c>
      <c r="AF43" s="2">
        <f t="shared" si="54"/>
        <v>0</v>
      </c>
      <c r="AG43" s="2">
        <f t="shared" si="19"/>
        <v>0</v>
      </c>
      <c r="AH43" s="2">
        <f t="shared" ref="AH43:AI46" si="55">(EW43)</f>
        <v>0</v>
      </c>
      <c r="AI43" s="2">
        <f t="shared" si="55"/>
        <v>0</v>
      </c>
      <c r="AJ43" s="2">
        <f t="shared" si="20"/>
        <v>0</v>
      </c>
      <c r="AK43" s="2">
        <v>240952.38</v>
      </c>
      <c r="AL43" s="2">
        <v>240952.38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44</v>
      </c>
      <c r="AV43" s="2">
        <v>1</v>
      </c>
      <c r="AW43" s="2">
        <v>1</v>
      </c>
      <c r="AX43" s="2"/>
      <c r="AY43" s="2"/>
      <c r="AZ43" s="2">
        <v>1</v>
      </c>
      <c r="BA43" s="2">
        <v>1</v>
      </c>
      <c r="BB43" s="2">
        <v>1</v>
      </c>
      <c r="BC43" s="2">
        <v>1</v>
      </c>
      <c r="BD43" s="2" t="s">
        <v>3</v>
      </c>
      <c r="BE43" s="2" t="s">
        <v>3</v>
      </c>
      <c r="BF43" s="2" t="s">
        <v>3</v>
      </c>
      <c r="BG43" s="2" t="s">
        <v>3</v>
      </c>
      <c r="BH43" s="2">
        <v>3</v>
      </c>
      <c r="BI43" s="2">
        <v>3</v>
      </c>
      <c r="BJ43" s="2" t="s">
        <v>3</v>
      </c>
      <c r="BK43" s="2"/>
      <c r="BL43" s="2"/>
      <c r="BM43" s="2">
        <v>100</v>
      </c>
      <c r="BN43" s="2">
        <v>0</v>
      </c>
      <c r="BO43" s="2" t="s">
        <v>3</v>
      </c>
      <c r="BP43" s="2">
        <v>0</v>
      </c>
      <c r="BQ43" s="2">
        <v>5</v>
      </c>
      <c r="BR43" s="2">
        <v>0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 t="s">
        <v>3</v>
      </c>
      <c r="BZ43" s="2">
        <v>89</v>
      </c>
      <c r="CA43" s="2">
        <v>44</v>
      </c>
      <c r="CB43" s="2" t="s">
        <v>3</v>
      </c>
      <c r="CC43" s="2"/>
      <c r="CD43" s="2"/>
      <c r="CE43" s="2">
        <v>0</v>
      </c>
      <c r="CF43" s="2">
        <v>0</v>
      </c>
      <c r="CG43" s="2">
        <v>0</v>
      </c>
      <c r="CH43" s="2"/>
      <c r="CI43" s="2"/>
      <c r="CJ43" s="2"/>
      <c r="CK43" s="2"/>
      <c r="CL43" s="2"/>
      <c r="CM43" s="2">
        <v>0</v>
      </c>
      <c r="CN43" s="2" t="s">
        <v>3</v>
      </c>
      <c r="CO43" s="2">
        <v>0</v>
      </c>
      <c r="CP43" s="2">
        <f t="shared" si="33"/>
        <v>240952.38</v>
      </c>
      <c r="CQ43" s="2">
        <f t="shared" ref="CQ43:CR45" si="56">ROUND(AL43,2)</f>
        <v>240952.38</v>
      </c>
      <c r="CR43" s="2">
        <f t="shared" si="56"/>
        <v>0</v>
      </c>
      <c r="CS43" s="2">
        <f>ROUND(AN43*BS43,2)</f>
        <v>0</v>
      </c>
      <c r="CT43" s="2">
        <f>ROUND(AO43*BA43,2)</f>
        <v>0</v>
      </c>
      <c r="CU43" s="2">
        <f t="shared" si="34"/>
        <v>0</v>
      </c>
      <c r="CV43" s="2">
        <f t="shared" ref="CV43:CW45" si="57">AH43</f>
        <v>0</v>
      </c>
      <c r="CW43" s="2">
        <f t="shared" si="57"/>
        <v>0</v>
      </c>
      <c r="CX43" s="2">
        <f t="shared" si="35"/>
        <v>0</v>
      </c>
      <c r="CY43" s="2">
        <f>0</f>
        <v>0</v>
      </c>
      <c r="CZ43" s="2">
        <f>0</f>
        <v>0</v>
      </c>
      <c r="DA43" s="2"/>
      <c r="DB43" s="2"/>
      <c r="DC43" s="2" t="s">
        <v>3</v>
      </c>
      <c r="DD43" s="2" t="s">
        <v>3</v>
      </c>
      <c r="DE43" s="2" t="s">
        <v>3</v>
      </c>
      <c r="DF43" s="2" t="s">
        <v>3</v>
      </c>
      <c r="DG43" s="2" t="s">
        <v>3</v>
      </c>
      <c r="DH43" s="2" t="s">
        <v>3</v>
      </c>
      <c r="DI43" s="2" t="s">
        <v>3</v>
      </c>
      <c r="DJ43" s="2" t="s">
        <v>3</v>
      </c>
      <c r="DK43" s="2" t="s">
        <v>3</v>
      </c>
      <c r="DL43" s="2" t="s">
        <v>3</v>
      </c>
      <c r="DM43" s="2" t="s">
        <v>3</v>
      </c>
      <c r="DN43" s="2">
        <v>0</v>
      </c>
      <c r="DO43" s="2">
        <v>0</v>
      </c>
      <c r="DP43" s="2">
        <v>1</v>
      </c>
      <c r="DQ43" s="2">
        <v>1</v>
      </c>
      <c r="DR43" s="2"/>
      <c r="DS43" s="2"/>
      <c r="DT43" s="2"/>
      <c r="DU43" s="2">
        <v>1013</v>
      </c>
      <c r="DV43" s="2" t="s">
        <v>18</v>
      </c>
      <c r="DW43" s="2" t="s">
        <v>18</v>
      </c>
      <c r="DX43" s="2">
        <v>1</v>
      </c>
      <c r="DY43" s="2"/>
      <c r="DZ43" s="2" t="s">
        <v>3</v>
      </c>
      <c r="EA43" s="2" t="s">
        <v>3</v>
      </c>
      <c r="EB43" s="2" t="s">
        <v>3</v>
      </c>
      <c r="EC43" s="2" t="s">
        <v>3</v>
      </c>
      <c r="ED43" s="2"/>
      <c r="EE43" s="2">
        <v>91082373</v>
      </c>
      <c r="EF43" s="2">
        <v>5</v>
      </c>
      <c r="EG43" s="2" t="s">
        <v>27</v>
      </c>
      <c r="EH43" s="2">
        <v>0</v>
      </c>
      <c r="EI43" s="2" t="s">
        <v>3</v>
      </c>
      <c r="EJ43" s="2">
        <v>3</v>
      </c>
      <c r="EK43" s="2">
        <v>100</v>
      </c>
      <c r="EL43" s="2" t="s">
        <v>28</v>
      </c>
      <c r="EM43" s="2" t="s">
        <v>29</v>
      </c>
      <c r="EN43" s="2"/>
      <c r="EO43" s="2" t="s">
        <v>3</v>
      </c>
      <c r="EP43" s="2"/>
      <c r="EQ43" s="2">
        <v>1024</v>
      </c>
      <c r="ER43" s="2">
        <v>240952.38</v>
      </c>
      <c r="ES43" s="2">
        <v>240952.38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/>
      <c r="EZ43" s="2">
        <v>5</v>
      </c>
      <c r="FA43" s="2"/>
      <c r="FB43" s="2"/>
      <c r="FC43" s="2">
        <v>0</v>
      </c>
      <c r="FD43" s="2">
        <v>18</v>
      </c>
      <c r="FE43" s="2"/>
      <c r="FF43" s="2">
        <v>240952.38</v>
      </c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>
        <v>0</v>
      </c>
      <c r="FR43" s="2">
        <f>P43</f>
        <v>240952.38</v>
      </c>
      <c r="FS43" s="2">
        <v>0</v>
      </c>
      <c r="FT43" s="2"/>
      <c r="FU43" s="2"/>
      <c r="FV43" s="2"/>
      <c r="FW43" s="2"/>
      <c r="FX43" s="2">
        <v>89</v>
      </c>
      <c r="FY43" s="2">
        <v>44</v>
      </c>
      <c r="FZ43" s="2"/>
      <c r="GA43" s="2" t="s">
        <v>3</v>
      </c>
      <c r="GB43" s="2"/>
      <c r="GC43" s="2"/>
      <c r="GD43" s="2">
        <v>1</v>
      </c>
      <c r="GE43" s="2"/>
      <c r="GF43" s="2">
        <v>1618105157</v>
      </c>
      <c r="GG43" s="2">
        <v>2</v>
      </c>
      <c r="GH43" s="2">
        <v>3</v>
      </c>
      <c r="GI43" s="2">
        <v>-2</v>
      </c>
      <c r="GJ43" s="2">
        <v>0</v>
      </c>
      <c r="GK43" s="2">
        <v>0</v>
      </c>
      <c r="GL43" s="2">
        <f t="shared" si="21"/>
        <v>0</v>
      </c>
      <c r="GM43" s="2">
        <f t="shared" si="22"/>
        <v>240952.38</v>
      </c>
      <c r="GN43" s="2">
        <f t="shared" si="23"/>
        <v>0</v>
      </c>
      <c r="GO43" s="2">
        <f t="shared" si="24"/>
        <v>0</v>
      </c>
      <c r="GP43" s="2">
        <f t="shared" si="25"/>
        <v>0</v>
      </c>
      <c r="GQ43" s="2"/>
      <c r="GR43" s="2">
        <v>1</v>
      </c>
      <c r="GS43" s="2">
        <v>1</v>
      </c>
      <c r="GT43" s="2">
        <v>0</v>
      </c>
      <c r="GU43" s="2" t="s">
        <v>3</v>
      </c>
      <c r="GV43" s="2">
        <f t="shared" si="26"/>
        <v>0</v>
      </c>
      <c r="GW43" s="2">
        <v>1</v>
      </c>
      <c r="GX43" s="2">
        <f t="shared" si="27"/>
        <v>0</v>
      </c>
      <c r="GY43" s="2"/>
      <c r="GZ43" s="2"/>
      <c r="HA43" s="2">
        <v>0</v>
      </c>
      <c r="HB43" s="2">
        <v>0</v>
      </c>
      <c r="HC43" s="2">
        <f t="shared" si="38"/>
        <v>0</v>
      </c>
      <c r="HD43" s="2"/>
      <c r="HE43" s="2" t="s">
        <v>3</v>
      </c>
      <c r="HF43" s="2" t="s">
        <v>3</v>
      </c>
      <c r="HG43" s="2"/>
      <c r="HH43" s="2">
        <f>ROUND(ROUND(AL43,2)*I43,2)</f>
        <v>240952.38</v>
      </c>
      <c r="HI43" s="2"/>
      <c r="HJ43" s="2"/>
      <c r="HK43" s="2"/>
      <c r="HL43" s="2"/>
      <c r="HM43" s="2" t="s">
        <v>3</v>
      </c>
      <c r="HN43" s="2" t="s">
        <v>3</v>
      </c>
      <c r="HO43" s="2" t="s">
        <v>3</v>
      </c>
      <c r="HP43" s="2" t="s">
        <v>3</v>
      </c>
      <c r="HQ43" s="2" t="s">
        <v>3</v>
      </c>
      <c r="HR43" s="2"/>
      <c r="HS43" s="2">
        <v>0</v>
      </c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>
        <v>0</v>
      </c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x14ac:dyDescent="0.2">
      <c r="A44" s="2">
        <v>18</v>
      </c>
      <c r="B44" s="2">
        <v>1</v>
      </c>
      <c r="C44" s="2">
        <v>33</v>
      </c>
      <c r="D44" s="2"/>
      <c r="E44" s="2" t="s">
        <v>3</v>
      </c>
      <c r="F44" s="2" t="s">
        <v>44</v>
      </c>
      <c r="G44" s="2" t="s">
        <v>46</v>
      </c>
      <c r="H44" s="2" t="s">
        <v>18</v>
      </c>
      <c r="I44" s="2">
        <f>I42*J44</f>
        <v>1</v>
      </c>
      <c r="J44" s="2">
        <v>1</v>
      </c>
      <c r="K44" s="2">
        <v>1</v>
      </c>
      <c r="L44" s="2"/>
      <c r="M44" s="2"/>
      <c r="N44" s="2"/>
      <c r="O44" s="2">
        <f t="shared" si="32"/>
        <v>60952.38</v>
      </c>
      <c r="P44" s="2">
        <f>ROUND(CQ44*I44,2)</f>
        <v>60952.38</v>
      </c>
      <c r="Q44" s="2">
        <f>ROUND(CR44*I44,2)</f>
        <v>0</v>
      </c>
      <c r="R44" s="2">
        <f>ROUND(CS44*I44,2)</f>
        <v>0</v>
      </c>
      <c r="S44" s="2">
        <f>ROUND(CT44*I44,2)</f>
        <v>0</v>
      </c>
      <c r="T44" s="2">
        <f t="shared" si="14"/>
        <v>0</v>
      </c>
      <c r="U44" s="2">
        <f>ROUND(CV44*I44,7)</f>
        <v>0</v>
      </c>
      <c r="V44" s="2">
        <f>ROUND(CW44*I44,7)</f>
        <v>0</v>
      </c>
      <c r="W44" s="2">
        <f t="shared" si="15"/>
        <v>0</v>
      </c>
      <c r="X44" s="2">
        <f t="shared" si="16"/>
        <v>0</v>
      </c>
      <c r="Y44" s="2">
        <f t="shared" si="17"/>
        <v>0</v>
      </c>
      <c r="Z44" s="2"/>
      <c r="AA44" s="2">
        <v>-1</v>
      </c>
      <c r="AB44" s="2">
        <f t="shared" si="18"/>
        <v>60952.38</v>
      </c>
      <c r="AC44" s="2">
        <f>ROUND((ES44),6)</f>
        <v>60952.38</v>
      </c>
      <c r="AD44" s="2">
        <f>ROUND((((ET44)-(EU44))+AE44),6)</f>
        <v>0</v>
      </c>
      <c r="AE44" s="2">
        <f t="shared" si="54"/>
        <v>0</v>
      </c>
      <c r="AF44" s="2">
        <f t="shared" si="54"/>
        <v>0</v>
      </c>
      <c r="AG44" s="2">
        <f t="shared" si="19"/>
        <v>0</v>
      </c>
      <c r="AH44" s="2">
        <f t="shared" si="55"/>
        <v>0</v>
      </c>
      <c r="AI44" s="2">
        <f t="shared" si="55"/>
        <v>0</v>
      </c>
      <c r="AJ44" s="2">
        <f t="shared" si="20"/>
        <v>0</v>
      </c>
      <c r="AK44" s="2">
        <v>60952.38</v>
      </c>
      <c r="AL44" s="2">
        <v>60952.38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44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3</v>
      </c>
      <c r="BI44" s="2">
        <v>3</v>
      </c>
      <c r="BJ44" s="2" t="s">
        <v>3</v>
      </c>
      <c r="BK44" s="2"/>
      <c r="BL44" s="2"/>
      <c r="BM44" s="2">
        <v>100</v>
      </c>
      <c r="BN44" s="2">
        <v>0</v>
      </c>
      <c r="BO44" s="2" t="s">
        <v>3</v>
      </c>
      <c r="BP44" s="2">
        <v>0</v>
      </c>
      <c r="BQ44" s="2">
        <v>5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89</v>
      </c>
      <c r="CA44" s="2">
        <v>44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2" t="s">
        <v>3</v>
      </c>
      <c r="CO44" s="2">
        <v>0</v>
      </c>
      <c r="CP44" s="2">
        <f t="shared" si="33"/>
        <v>60952.38</v>
      </c>
      <c r="CQ44" s="2">
        <f t="shared" si="56"/>
        <v>60952.38</v>
      </c>
      <c r="CR44" s="2">
        <f t="shared" si="56"/>
        <v>0</v>
      </c>
      <c r="CS44" s="2">
        <f>ROUND(AN44*BS44,2)</f>
        <v>0</v>
      </c>
      <c r="CT44" s="2">
        <f>ROUND(AO44*BA44,2)</f>
        <v>0</v>
      </c>
      <c r="CU44" s="2">
        <f t="shared" si="34"/>
        <v>0</v>
      </c>
      <c r="CV44" s="2">
        <f t="shared" si="57"/>
        <v>0</v>
      </c>
      <c r="CW44" s="2">
        <f t="shared" si="57"/>
        <v>0</v>
      </c>
      <c r="CX44" s="2">
        <f t="shared" si="35"/>
        <v>0</v>
      </c>
      <c r="CY44" s="2">
        <f>0</f>
        <v>0</v>
      </c>
      <c r="CZ44" s="2">
        <f>0</f>
        <v>0</v>
      </c>
      <c r="DA44" s="2"/>
      <c r="DB44" s="2"/>
      <c r="DC44" s="2" t="s">
        <v>3</v>
      </c>
      <c r="DD44" s="2" t="s">
        <v>3</v>
      </c>
      <c r="DE44" s="2" t="s">
        <v>3</v>
      </c>
      <c r="DF44" s="2" t="s">
        <v>3</v>
      </c>
      <c r="DG44" s="2" t="s">
        <v>3</v>
      </c>
      <c r="DH44" s="2" t="s">
        <v>3</v>
      </c>
      <c r="DI44" s="2" t="s">
        <v>3</v>
      </c>
      <c r="DJ44" s="2" t="s">
        <v>3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1013</v>
      </c>
      <c r="DV44" s="2" t="s">
        <v>18</v>
      </c>
      <c r="DW44" s="2" t="s">
        <v>18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91082373</v>
      </c>
      <c r="EF44" s="2">
        <v>5</v>
      </c>
      <c r="EG44" s="2" t="s">
        <v>27</v>
      </c>
      <c r="EH44" s="2">
        <v>0</v>
      </c>
      <c r="EI44" s="2" t="s">
        <v>3</v>
      </c>
      <c r="EJ44" s="2">
        <v>3</v>
      </c>
      <c r="EK44" s="2">
        <v>100</v>
      </c>
      <c r="EL44" s="2" t="s">
        <v>28</v>
      </c>
      <c r="EM44" s="2" t="s">
        <v>29</v>
      </c>
      <c r="EN44" s="2"/>
      <c r="EO44" s="2" t="s">
        <v>3</v>
      </c>
      <c r="EP44" s="2"/>
      <c r="EQ44" s="2">
        <v>1024</v>
      </c>
      <c r="ER44" s="2">
        <v>60952.38</v>
      </c>
      <c r="ES44" s="2">
        <v>60952.38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/>
      <c r="EZ44" s="2">
        <v>5</v>
      </c>
      <c r="FA44" s="2"/>
      <c r="FB44" s="2"/>
      <c r="FC44" s="2">
        <v>0</v>
      </c>
      <c r="FD44" s="2">
        <v>18</v>
      </c>
      <c r="FE44" s="2"/>
      <c r="FF44" s="2">
        <v>60952.38</v>
      </c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f>P44</f>
        <v>60952.38</v>
      </c>
      <c r="FS44" s="2">
        <v>0</v>
      </c>
      <c r="FT44" s="2"/>
      <c r="FU44" s="2"/>
      <c r="FV44" s="2"/>
      <c r="FW44" s="2"/>
      <c r="FX44" s="2">
        <v>89</v>
      </c>
      <c r="FY44" s="2">
        <v>44</v>
      </c>
      <c r="FZ44" s="2"/>
      <c r="GA44" s="2" t="s">
        <v>3</v>
      </c>
      <c r="GB44" s="2"/>
      <c r="GC44" s="2"/>
      <c r="GD44" s="2">
        <v>1</v>
      </c>
      <c r="GE44" s="2"/>
      <c r="GF44" s="2">
        <v>750301093</v>
      </c>
      <c r="GG44" s="2">
        <v>2</v>
      </c>
      <c r="GH44" s="2">
        <v>3</v>
      </c>
      <c r="GI44" s="2">
        <v>-2</v>
      </c>
      <c r="GJ44" s="2">
        <v>0</v>
      </c>
      <c r="GK44" s="2">
        <v>0</v>
      </c>
      <c r="GL44" s="2">
        <f t="shared" si="21"/>
        <v>0</v>
      </c>
      <c r="GM44" s="2">
        <f t="shared" si="22"/>
        <v>60952.38</v>
      </c>
      <c r="GN44" s="2">
        <f t="shared" si="23"/>
        <v>0</v>
      </c>
      <c r="GO44" s="2">
        <f t="shared" si="24"/>
        <v>0</v>
      </c>
      <c r="GP44" s="2">
        <f t="shared" si="25"/>
        <v>0</v>
      </c>
      <c r="GQ44" s="2"/>
      <c r="GR44" s="2">
        <v>1</v>
      </c>
      <c r="GS44" s="2">
        <v>1</v>
      </c>
      <c r="GT44" s="2">
        <v>0</v>
      </c>
      <c r="GU44" s="2" t="s">
        <v>3</v>
      </c>
      <c r="GV44" s="2">
        <f t="shared" si="26"/>
        <v>0</v>
      </c>
      <c r="GW44" s="2">
        <v>1</v>
      </c>
      <c r="GX44" s="2">
        <f t="shared" si="27"/>
        <v>0</v>
      </c>
      <c r="GY44" s="2"/>
      <c r="GZ44" s="2"/>
      <c r="HA44" s="2">
        <v>0</v>
      </c>
      <c r="HB44" s="2">
        <v>0</v>
      </c>
      <c r="HC44" s="2">
        <f t="shared" si="38"/>
        <v>0</v>
      </c>
      <c r="HD44" s="2"/>
      <c r="HE44" s="2" t="s">
        <v>3</v>
      </c>
      <c r="HF44" s="2" t="s">
        <v>3</v>
      </c>
      <c r="HG44" s="2"/>
      <c r="HH44" s="2">
        <f>ROUND(ROUND(AL44,2)*I44,2)</f>
        <v>60952.38</v>
      </c>
      <c r="HI44" s="2"/>
      <c r="HJ44" s="2"/>
      <c r="HK44" s="2"/>
      <c r="HL44" s="2"/>
      <c r="HM44" s="2" t="s">
        <v>3</v>
      </c>
      <c r="HN44" s="2" t="s">
        <v>3</v>
      </c>
      <c r="HO44" s="2" t="s">
        <v>3</v>
      </c>
      <c r="HP44" s="2" t="s">
        <v>3</v>
      </c>
      <c r="HQ44" s="2" t="s">
        <v>3</v>
      </c>
      <c r="HR44" s="2"/>
      <c r="HS44" s="2">
        <v>0</v>
      </c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 s="2">
        <v>18</v>
      </c>
      <c r="B45" s="2">
        <v>1</v>
      </c>
      <c r="C45" s="2">
        <v>34</v>
      </c>
      <c r="D45" s="2"/>
      <c r="E45" s="2" t="s">
        <v>3</v>
      </c>
      <c r="F45" s="2" t="s">
        <v>44</v>
      </c>
      <c r="G45" s="2" t="s">
        <v>48</v>
      </c>
      <c r="H45" s="2" t="s">
        <v>18</v>
      </c>
      <c r="I45" s="2">
        <f>I42*J45</f>
        <v>1</v>
      </c>
      <c r="J45" s="2">
        <v>1</v>
      </c>
      <c r="K45" s="2">
        <v>1</v>
      </c>
      <c r="L45" s="2"/>
      <c r="M45" s="2"/>
      <c r="N45" s="2"/>
      <c r="O45" s="2">
        <f t="shared" si="32"/>
        <v>3809.52</v>
      </c>
      <c r="P45" s="2">
        <f>ROUND(CQ45*I45,2)</f>
        <v>3809.52</v>
      </c>
      <c r="Q45" s="2">
        <f>ROUND(CR45*I45,2)</f>
        <v>0</v>
      </c>
      <c r="R45" s="2">
        <f>ROUND(CS45*I45,2)</f>
        <v>0</v>
      </c>
      <c r="S45" s="2">
        <f>ROUND(CT45*I45,2)</f>
        <v>0</v>
      </c>
      <c r="T45" s="2">
        <f t="shared" si="14"/>
        <v>0</v>
      </c>
      <c r="U45" s="2">
        <f>ROUND(CV45*I45,7)</f>
        <v>0</v>
      </c>
      <c r="V45" s="2">
        <f>ROUND(CW45*I45,7)</f>
        <v>0</v>
      </c>
      <c r="W45" s="2">
        <f t="shared" si="15"/>
        <v>0</v>
      </c>
      <c r="X45" s="2">
        <f t="shared" si="16"/>
        <v>0</v>
      </c>
      <c r="Y45" s="2">
        <f t="shared" si="17"/>
        <v>0</v>
      </c>
      <c r="Z45" s="2"/>
      <c r="AA45" s="2">
        <v>-1</v>
      </c>
      <c r="AB45" s="2">
        <f t="shared" si="18"/>
        <v>3809.52</v>
      </c>
      <c r="AC45" s="2">
        <f>ROUND((ES45),6)</f>
        <v>3809.52</v>
      </c>
      <c r="AD45" s="2">
        <f>ROUND((((ET45)-(EU45))+AE45),6)</f>
        <v>0</v>
      </c>
      <c r="AE45" s="2">
        <f t="shared" si="54"/>
        <v>0</v>
      </c>
      <c r="AF45" s="2">
        <f t="shared" si="54"/>
        <v>0</v>
      </c>
      <c r="AG45" s="2">
        <f t="shared" si="19"/>
        <v>0</v>
      </c>
      <c r="AH45" s="2">
        <f t="shared" si="55"/>
        <v>0</v>
      </c>
      <c r="AI45" s="2">
        <f t="shared" si="55"/>
        <v>0</v>
      </c>
      <c r="AJ45" s="2">
        <f t="shared" si="20"/>
        <v>0</v>
      </c>
      <c r="AK45" s="2">
        <v>3809.52</v>
      </c>
      <c r="AL45" s="2">
        <v>3809.52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89</v>
      </c>
      <c r="AU45" s="2">
        <v>44</v>
      </c>
      <c r="AV45" s="2">
        <v>1</v>
      </c>
      <c r="AW45" s="2">
        <v>1</v>
      </c>
      <c r="AX45" s="2"/>
      <c r="AY45" s="2"/>
      <c r="AZ45" s="2">
        <v>1</v>
      </c>
      <c r="BA45" s="2">
        <v>1</v>
      </c>
      <c r="BB45" s="2">
        <v>1</v>
      </c>
      <c r="BC45" s="2">
        <v>1</v>
      </c>
      <c r="BD45" s="2" t="s">
        <v>3</v>
      </c>
      <c r="BE45" s="2" t="s">
        <v>3</v>
      </c>
      <c r="BF45" s="2" t="s">
        <v>3</v>
      </c>
      <c r="BG45" s="2" t="s">
        <v>3</v>
      </c>
      <c r="BH45" s="2">
        <v>3</v>
      </c>
      <c r="BI45" s="2">
        <v>2</v>
      </c>
      <c r="BJ45" s="2" t="s">
        <v>3</v>
      </c>
      <c r="BK45" s="2"/>
      <c r="BL45" s="2"/>
      <c r="BM45" s="2">
        <v>141001</v>
      </c>
      <c r="BN45" s="2">
        <v>0</v>
      </c>
      <c r="BO45" s="2" t="s">
        <v>3</v>
      </c>
      <c r="BP45" s="2">
        <v>0</v>
      </c>
      <c r="BQ45" s="2">
        <v>3</v>
      </c>
      <c r="BR45" s="2">
        <v>0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 t="s">
        <v>3</v>
      </c>
      <c r="BZ45" s="2">
        <v>89</v>
      </c>
      <c r="CA45" s="2">
        <v>44</v>
      </c>
      <c r="CB45" s="2" t="s">
        <v>3</v>
      </c>
      <c r="CC45" s="2"/>
      <c r="CD45" s="2"/>
      <c r="CE45" s="2">
        <v>0</v>
      </c>
      <c r="CF45" s="2">
        <v>0</v>
      </c>
      <c r="CG45" s="2">
        <v>0</v>
      </c>
      <c r="CH45" s="2"/>
      <c r="CI45" s="2"/>
      <c r="CJ45" s="2"/>
      <c r="CK45" s="2"/>
      <c r="CL45" s="2"/>
      <c r="CM45" s="2">
        <v>0</v>
      </c>
      <c r="CN45" s="2" t="s">
        <v>3</v>
      </c>
      <c r="CO45" s="2">
        <v>0</v>
      </c>
      <c r="CP45" s="2">
        <f t="shared" si="33"/>
        <v>3809.52</v>
      </c>
      <c r="CQ45" s="2">
        <f t="shared" si="56"/>
        <v>3809.52</v>
      </c>
      <c r="CR45" s="2">
        <f t="shared" si="56"/>
        <v>0</v>
      </c>
      <c r="CS45" s="2">
        <f>ROUND(AN45*BS45,2)</f>
        <v>0</v>
      </c>
      <c r="CT45" s="2">
        <f>ROUND(AO45*BA45,2)</f>
        <v>0</v>
      </c>
      <c r="CU45" s="2">
        <f t="shared" si="34"/>
        <v>0</v>
      </c>
      <c r="CV45" s="2">
        <f t="shared" si="57"/>
        <v>0</v>
      </c>
      <c r="CW45" s="2">
        <f t="shared" si="57"/>
        <v>0</v>
      </c>
      <c r="CX45" s="2">
        <f t="shared" si="35"/>
        <v>0</v>
      </c>
      <c r="CY45" s="2">
        <f>(((S45+R45)*AT45)/100)</f>
        <v>0</v>
      </c>
      <c r="CZ45" s="2">
        <f>(((S45+R45)*AU45)/100)</f>
        <v>0</v>
      </c>
      <c r="DA45" s="2"/>
      <c r="DB45" s="2"/>
      <c r="DC45" s="2" t="s">
        <v>3</v>
      </c>
      <c r="DD45" s="2" t="s">
        <v>3</v>
      </c>
      <c r="DE45" s="2" t="s">
        <v>3</v>
      </c>
      <c r="DF45" s="2" t="s">
        <v>3</v>
      </c>
      <c r="DG45" s="2" t="s">
        <v>3</v>
      </c>
      <c r="DH45" s="2" t="s">
        <v>3</v>
      </c>
      <c r="DI45" s="2" t="s">
        <v>3</v>
      </c>
      <c r="DJ45" s="2" t="s">
        <v>3</v>
      </c>
      <c r="DK45" s="2" t="s">
        <v>3</v>
      </c>
      <c r="DL45" s="2" t="s">
        <v>3</v>
      </c>
      <c r="DM45" s="2" t="s">
        <v>3</v>
      </c>
      <c r="DN45" s="2">
        <v>0</v>
      </c>
      <c r="DO45" s="2">
        <v>0</v>
      </c>
      <c r="DP45" s="2">
        <v>1</v>
      </c>
      <c r="DQ45" s="2">
        <v>1</v>
      </c>
      <c r="DR45" s="2"/>
      <c r="DS45" s="2"/>
      <c r="DT45" s="2"/>
      <c r="DU45" s="2">
        <v>1013</v>
      </c>
      <c r="DV45" s="2" t="s">
        <v>18</v>
      </c>
      <c r="DW45" s="2" t="s">
        <v>18</v>
      </c>
      <c r="DX45" s="2">
        <v>1</v>
      </c>
      <c r="DY45" s="2"/>
      <c r="DZ45" s="2" t="s">
        <v>3</v>
      </c>
      <c r="EA45" s="2" t="s">
        <v>3</v>
      </c>
      <c r="EB45" s="2" t="s">
        <v>3</v>
      </c>
      <c r="EC45" s="2" t="s">
        <v>3</v>
      </c>
      <c r="ED45" s="2"/>
      <c r="EE45" s="2">
        <v>91082123</v>
      </c>
      <c r="EF45" s="2">
        <v>3</v>
      </c>
      <c r="EG45" s="2" t="s">
        <v>20</v>
      </c>
      <c r="EH45" s="2">
        <v>104</v>
      </c>
      <c r="EI45" s="2" t="s">
        <v>21</v>
      </c>
      <c r="EJ45" s="2">
        <v>2</v>
      </c>
      <c r="EK45" s="2">
        <v>141001</v>
      </c>
      <c r="EL45" s="2" t="s">
        <v>21</v>
      </c>
      <c r="EM45" s="2" t="s">
        <v>22</v>
      </c>
      <c r="EN45" s="2"/>
      <c r="EO45" s="2" t="s">
        <v>3</v>
      </c>
      <c r="EP45" s="2"/>
      <c r="EQ45" s="2">
        <v>1024</v>
      </c>
      <c r="ER45" s="2">
        <v>3809.52</v>
      </c>
      <c r="ES45" s="2">
        <v>3809.52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/>
      <c r="EZ45" s="2">
        <v>5</v>
      </c>
      <c r="FA45" s="2"/>
      <c r="FB45" s="2"/>
      <c r="FC45" s="2">
        <v>0</v>
      </c>
      <c r="FD45" s="2">
        <v>18</v>
      </c>
      <c r="FE45" s="2"/>
      <c r="FF45" s="2">
        <v>3809.52</v>
      </c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>
        <v>0</v>
      </c>
      <c r="FR45" s="2">
        <v>0</v>
      </c>
      <c r="FS45" s="2">
        <v>0</v>
      </c>
      <c r="FT45" s="2"/>
      <c r="FU45" s="2"/>
      <c r="FV45" s="2"/>
      <c r="FW45" s="2"/>
      <c r="FX45" s="2">
        <v>89</v>
      </c>
      <c r="FY45" s="2">
        <v>44</v>
      </c>
      <c r="FZ45" s="2"/>
      <c r="GA45" s="2" t="s">
        <v>3</v>
      </c>
      <c r="GB45" s="2"/>
      <c r="GC45" s="2"/>
      <c r="GD45" s="2">
        <v>1</v>
      </c>
      <c r="GE45" s="2"/>
      <c r="GF45" s="2">
        <v>-579110267</v>
      </c>
      <c r="GG45" s="2">
        <v>2</v>
      </c>
      <c r="GH45" s="2">
        <v>3</v>
      </c>
      <c r="GI45" s="2">
        <v>-2</v>
      </c>
      <c r="GJ45" s="2">
        <v>0</v>
      </c>
      <c r="GK45" s="2">
        <v>0</v>
      </c>
      <c r="GL45" s="2">
        <f t="shared" si="21"/>
        <v>0</v>
      </c>
      <c r="GM45" s="2">
        <f t="shared" si="22"/>
        <v>3809.52</v>
      </c>
      <c r="GN45" s="2">
        <f t="shared" si="23"/>
        <v>0</v>
      </c>
      <c r="GO45" s="2">
        <f t="shared" si="24"/>
        <v>3809.52</v>
      </c>
      <c r="GP45" s="2">
        <f t="shared" si="25"/>
        <v>0</v>
      </c>
      <c r="GQ45" s="2"/>
      <c r="GR45" s="2">
        <v>1</v>
      </c>
      <c r="GS45" s="2">
        <v>1</v>
      </c>
      <c r="GT45" s="2">
        <v>0</v>
      </c>
      <c r="GU45" s="2" t="s">
        <v>3</v>
      </c>
      <c r="GV45" s="2">
        <f t="shared" si="26"/>
        <v>0</v>
      </c>
      <c r="GW45" s="2">
        <v>1</v>
      </c>
      <c r="GX45" s="2">
        <f t="shared" si="27"/>
        <v>0</v>
      </c>
      <c r="GY45" s="2"/>
      <c r="GZ45" s="2"/>
      <c r="HA45" s="2">
        <v>0</v>
      </c>
      <c r="HB45" s="2">
        <v>0</v>
      </c>
      <c r="HC45" s="2">
        <f t="shared" si="38"/>
        <v>0</v>
      </c>
      <c r="HD45" s="2"/>
      <c r="HE45" s="2" t="s">
        <v>3</v>
      </c>
      <c r="HF45" s="2" t="s">
        <v>3</v>
      </c>
      <c r="HG45" s="2">
        <f>ROUND(ROUND(AL45,2)*I45,2)</f>
        <v>3809.52</v>
      </c>
      <c r="HH45" s="2"/>
      <c r="HI45" s="2"/>
      <c r="HJ45" s="2"/>
      <c r="HK45" s="2"/>
      <c r="HL45" s="2"/>
      <c r="HM45" s="2" t="s">
        <v>3</v>
      </c>
      <c r="HN45" s="2" t="s">
        <v>23</v>
      </c>
      <c r="HO45" s="2" t="s">
        <v>24</v>
      </c>
      <c r="HP45" s="2" t="s">
        <v>21</v>
      </c>
      <c r="HQ45" s="2" t="s">
        <v>21</v>
      </c>
      <c r="HR45" s="2"/>
      <c r="HS45" s="2">
        <v>0</v>
      </c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>
        <v>0</v>
      </c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x14ac:dyDescent="0.2">
      <c r="A46" s="2">
        <v>18</v>
      </c>
      <c r="B46" s="2">
        <v>1</v>
      </c>
      <c r="C46" s="2">
        <v>31</v>
      </c>
      <c r="D46" s="2"/>
      <c r="E46" s="2" t="s">
        <v>3</v>
      </c>
      <c r="F46" s="2" t="s">
        <v>30</v>
      </c>
      <c r="G46" s="2" t="s">
        <v>31</v>
      </c>
      <c r="H46" s="2" t="s">
        <v>32</v>
      </c>
      <c r="I46" s="2">
        <f>J46</f>
        <v>3</v>
      </c>
      <c r="J46" s="2">
        <v>3</v>
      </c>
      <c r="K46" s="2">
        <v>3</v>
      </c>
      <c r="L46" s="2"/>
      <c r="M46" s="2"/>
      <c r="N46" s="2"/>
      <c r="O46" s="2">
        <f>ROUND(P46,2)</f>
        <v>813.7</v>
      </c>
      <c r="P46" s="2">
        <f>ROUND(ROUND(ROUND(SUMIF(SmtRes!AQ28:'SmtRes'!AQ34,"=1",SmtRes!CU28:'SmtRes'!CU34),2),2)*I46/100,2)</f>
        <v>813.7</v>
      </c>
      <c r="Q46" s="2">
        <f>ROUND(CR46*I46,2)</f>
        <v>0</v>
      </c>
      <c r="R46" s="2">
        <f>ROUND(CS46*I46,2)</f>
        <v>0</v>
      </c>
      <c r="S46" s="2">
        <f>ROUND(CT46*I46,2)</f>
        <v>0</v>
      </c>
      <c r="T46" s="2">
        <f t="shared" si="14"/>
        <v>0</v>
      </c>
      <c r="U46" s="2">
        <f>ROUND(CV46*I46,7)</f>
        <v>0</v>
      </c>
      <c r="V46" s="2">
        <f>ROUND(CW46*I46,7)</f>
        <v>0</v>
      </c>
      <c r="W46" s="2">
        <f t="shared" si="15"/>
        <v>0</v>
      </c>
      <c r="X46" s="2">
        <f t="shared" si="16"/>
        <v>0</v>
      </c>
      <c r="Y46" s="2">
        <f t="shared" si="17"/>
        <v>0</v>
      </c>
      <c r="Z46" s="2"/>
      <c r="AA46" s="2">
        <v>-1</v>
      </c>
      <c r="AB46" s="2">
        <f t="shared" si="18"/>
        <v>0</v>
      </c>
      <c r="AC46" s="2">
        <f>ROUND((ES46),6)</f>
        <v>0</v>
      </c>
      <c r="AD46" s="2">
        <f>ROUND((((ET46)-(EU46))+AE46),6)</f>
        <v>0</v>
      </c>
      <c r="AE46" s="2">
        <f t="shared" si="54"/>
        <v>0</v>
      </c>
      <c r="AF46" s="2">
        <f t="shared" si="54"/>
        <v>0</v>
      </c>
      <c r="AG46" s="2">
        <f t="shared" si="19"/>
        <v>0</v>
      </c>
      <c r="AH46" s="2">
        <f t="shared" si="55"/>
        <v>0</v>
      </c>
      <c r="AI46" s="2">
        <f t="shared" si="55"/>
        <v>0</v>
      </c>
      <c r="AJ46" s="2">
        <f t="shared" si="20"/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89</v>
      </c>
      <c r="AU46" s="2">
        <v>44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3</v>
      </c>
      <c r="BI46" s="2">
        <v>2</v>
      </c>
      <c r="BJ46" s="2" t="s">
        <v>3</v>
      </c>
      <c r="BK46" s="2"/>
      <c r="BL46" s="2"/>
      <c r="BM46" s="2">
        <v>141001</v>
      </c>
      <c r="BN46" s="2">
        <v>0</v>
      </c>
      <c r="BO46" s="2" t="s">
        <v>3</v>
      </c>
      <c r="BP46" s="2">
        <v>0</v>
      </c>
      <c r="BQ46" s="2">
        <v>3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89</v>
      </c>
      <c r="CA46" s="2">
        <v>44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3</v>
      </c>
      <c r="CO46" s="2">
        <v>0</v>
      </c>
      <c r="CP46" s="2">
        <f>0</f>
        <v>0</v>
      </c>
      <c r="CQ46" s="2">
        <f>0</f>
        <v>0</v>
      </c>
      <c r="CR46" s="2">
        <f>0</f>
        <v>0</v>
      </c>
      <c r="CS46" s="2">
        <f>0</f>
        <v>0</v>
      </c>
      <c r="CT46" s="2">
        <f>0</f>
        <v>0</v>
      </c>
      <c r="CU46" s="2">
        <f>0</f>
        <v>0</v>
      </c>
      <c r="CV46" s="2">
        <f>0</f>
        <v>0</v>
      </c>
      <c r="CW46" s="2">
        <f>0</f>
        <v>0</v>
      </c>
      <c r="CX46" s="2">
        <f>0</f>
        <v>0</v>
      </c>
      <c r="CY46" s="2">
        <f>0</f>
        <v>0</v>
      </c>
      <c r="CZ46" s="2">
        <f>0</f>
        <v>0</v>
      </c>
      <c r="DA46" s="2"/>
      <c r="DB46" s="2"/>
      <c r="DC46" s="2" t="s">
        <v>3</v>
      </c>
      <c r="DD46" s="2" t="s">
        <v>3</v>
      </c>
      <c r="DE46" s="2" t="s">
        <v>3</v>
      </c>
      <c r="DF46" s="2" t="s">
        <v>3</v>
      </c>
      <c r="DG46" s="2" t="s">
        <v>3</v>
      </c>
      <c r="DH46" s="2" t="s">
        <v>3</v>
      </c>
      <c r="DI46" s="2" t="s">
        <v>3</v>
      </c>
      <c r="DJ46" s="2" t="s">
        <v>3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1013</v>
      </c>
      <c r="DV46" s="2" t="s">
        <v>32</v>
      </c>
      <c r="DW46" s="2" t="s">
        <v>32</v>
      </c>
      <c r="DX46" s="2">
        <v>1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91082123</v>
      </c>
      <c r="EF46" s="2">
        <v>3</v>
      </c>
      <c r="EG46" s="2" t="s">
        <v>20</v>
      </c>
      <c r="EH46" s="2">
        <v>104</v>
      </c>
      <c r="EI46" s="2" t="s">
        <v>21</v>
      </c>
      <c r="EJ46" s="2">
        <v>2</v>
      </c>
      <c r="EK46" s="2">
        <v>141001</v>
      </c>
      <c r="EL46" s="2" t="s">
        <v>21</v>
      </c>
      <c r="EM46" s="2" t="s">
        <v>22</v>
      </c>
      <c r="EN46" s="2"/>
      <c r="EO46" s="2" t="s">
        <v>3</v>
      </c>
      <c r="EP46" s="2"/>
      <c r="EQ46" s="2">
        <v>1024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v>0</v>
      </c>
      <c r="FS46" s="2">
        <v>0</v>
      </c>
      <c r="FT46" s="2"/>
      <c r="FU46" s="2"/>
      <c r="FV46" s="2"/>
      <c r="FW46" s="2"/>
      <c r="FX46" s="2">
        <v>89</v>
      </c>
      <c r="FY46" s="2">
        <v>44</v>
      </c>
      <c r="FZ46" s="2"/>
      <c r="GA46" s="2" t="s">
        <v>3</v>
      </c>
      <c r="GB46" s="2"/>
      <c r="GC46" s="2"/>
      <c r="GD46" s="2">
        <v>1</v>
      </c>
      <c r="GE46" s="2"/>
      <c r="GF46" s="2">
        <v>-152123987</v>
      </c>
      <c r="GG46" s="2">
        <v>2</v>
      </c>
      <c r="GH46" s="2">
        <v>1</v>
      </c>
      <c r="GI46" s="2">
        <v>-2</v>
      </c>
      <c r="GJ46" s="2">
        <v>0</v>
      </c>
      <c r="GK46" s="2">
        <v>0</v>
      </c>
      <c r="GL46" s="2">
        <f t="shared" si="21"/>
        <v>0</v>
      </c>
      <c r="GM46" s="2">
        <f t="shared" si="22"/>
        <v>813.7</v>
      </c>
      <c r="GN46" s="2">
        <f t="shared" si="23"/>
        <v>0</v>
      </c>
      <c r="GO46" s="2">
        <f t="shared" si="24"/>
        <v>813.7</v>
      </c>
      <c r="GP46" s="2">
        <f t="shared" si="25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26"/>
        <v>0</v>
      </c>
      <c r="GW46" s="2">
        <v>1</v>
      </c>
      <c r="GX46" s="2">
        <f t="shared" si="27"/>
        <v>0</v>
      </c>
      <c r="GY46" s="2"/>
      <c r="GZ46" s="2"/>
      <c r="HA46" s="2">
        <v>0</v>
      </c>
      <c r="HB46" s="2">
        <v>0</v>
      </c>
      <c r="HC46" s="2">
        <f>0</f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23</v>
      </c>
      <c r="HO46" s="2" t="s">
        <v>24</v>
      </c>
      <c r="HP46" s="2" t="s">
        <v>21</v>
      </c>
      <c r="HQ46" s="2" t="s">
        <v>21</v>
      </c>
      <c r="HR46" s="2"/>
      <c r="HS46" s="2">
        <v>0</v>
      </c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 s="2">
        <v>17</v>
      </c>
      <c r="B47" s="2">
        <v>1</v>
      </c>
      <c r="C47" s="2">
        <f>ROW(SmtRes!A39)</f>
        <v>39</v>
      </c>
      <c r="D47" s="2">
        <f>ROW(EtalonRes!A33)</f>
        <v>33</v>
      </c>
      <c r="E47" s="2" t="s">
        <v>3</v>
      </c>
      <c r="F47" s="2" t="s">
        <v>82</v>
      </c>
      <c r="G47" s="2" t="s">
        <v>83</v>
      </c>
      <c r="H47" s="2" t="s">
        <v>18</v>
      </c>
      <c r="I47" s="2">
        <f>ROUND(1,7)</f>
        <v>1</v>
      </c>
      <c r="J47" s="2">
        <v>0</v>
      </c>
      <c r="K47" s="2">
        <f>ROUND(1,7)</f>
        <v>1</v>
      </c>
      <c r="L47" s="2"/>
      <c r="M47" s="2"/>
      <c r="N47" s="2"/>
      <c r="O47" s="2">
        <f>ROUND(CP47,2)</f>
        <v>28079.06</v>
      </c>
      <c r="P47" s="2">
        <f>SUMIF(SmtRes!AQ35:'SmtRes'!AQ39,"=1",SmtRes!DF35:'SmtRes'!DF39)</f>
        <v>0</v>
      </c>
      <c r="Q47" s="2">
        <f>SUMIF(SmtRes!AQ35:'SmtRes'!AQ39,"=1",SmtRes!DG35:'SmtRes'!DG39)</f>
        <v>444.01</v>
      </c>
      <c r="R47" s="2">
        <f>SUMIF(SmtRes!AQ35:'SmtRes'!AQ39,"=1",SmtRes!DH35:'SmtRes'!DH39)</f>
        <v>511.76</v>
      </c>
      <c r="S47" s="2">
        <f>SUMIF(SmtRes!AQ35:'SmtRes'!AQ39,"=1",SmtRes!DI35:'SmtRes'!DI39)</f>
        <v>27123.29</v>
      </c>
      <c r="T47" s="2">
        <f t="shared" si="14"/>
        <v>0</v>
      </c>
      <c r="U47" s="2">
        <f>SUMIF(SmtRes!AQ35:'SmtRes'!AQ39,"=1",SmtRes!CV35:'SmtRes'!CV39)</f>
        <v>39.299999999999997</v>
      </c>
      <c r="V47" s="2">
        <f>SUMIF(SmtRes!AQ35:'SmtRes'!AQ39,"=1",SmtRes!CW35:'SmtRes'!CW39)</f>
        <v>0.7</v>
      </c>
      <c r="W47" s="2">
        <f t="shared" si="15"/>
        <v>0</v>
      </c>
      <c r="X47" s="2">
        <f t="shared" si="16"/>
        <v>24595.19</v>
      </c>
      <c r="Y47" s="2">
        <f t="shared" si="17"/>
        <v>12159.42</v>
      </c>
      <c r="Z47" s="2"/>
      <c r="AA47" s="2">
        <v>-1</v>
      </c>
      <c r="AB47" s="2">
        <f t="shared" si="18"/>
        <v>27464.831999999999</v>
      </c>
      <c r="AC47" s="2">
        <f>ROUND((0),6)</f>
        <v>0</v>
      </c>
      <c r="AD47" s="2">
        <f>ROUND((((SUM(SmtRes!BR35:'SmtRes'!BR39))-(SUM(SmtRes!BS35:'SmtRes'!BS39)))+AE47),6)</f>
        <v>341.54399999999998</v>
      </c>
      <c r="AE47" s="2">
        <f>ROUND((SUM(SmtRes!BS35:'SmtRes'!BS39)),6)</f>
        <v>511.75599999999997</v>
      </c>
      <c r="AF47" s="2">
        <f>ROUND((SUM(SmtRes!BT35:'SmtRes'!BT39)),6)</f>
        <v>27123.288</v>
      </c>
      <c r="AG47" s="2">
        <f t="shared" si="19"/>
        <v>0</v>
      </c>
      <c r="AH47" s="2">
        <f>(SUM(SmtRes!BU35:'SmtRes'!BU39))</f>
        <v>39.299999999999997</v>
      </c>
      <c r="AI47" s="2">
        <f>(SUM(SmtRes!BV35:'SmtRes'!BV39))</f>
        <v>0.7</v>
      </c>
      <c r="AJ47" s="2">
        <f t="shared" si="20"/>
        <v>0</v>
      </c>
      <c r="AK47" s="2">
        <v>27976.588</v>
      </c>
      <c r="AL47" s="2">
        <v>0</v>
      </c>
      <c r="AM47" s="2">
        <v>341.54399999999998</v>
      </c>
      <c r="AN47" s="2">
        <v>511.75599999999997</v>
      </c>
      <c r="AO47" s="2">
        <v>27123.287999999997</v>
      </c>
      <c r="AP47" s="2">
        <v>0</v>
      </c>
      <c r="AQ47" s="2">
        <v>39.299999999999997</v>
      </c>
      <c r="AR47" s="2">
        <v>0.7</v>
      </c>
      <c r="AS47" s="2">
        <v>0</v>
      </c>
      <c r="AT47" s="2">
        <v>89</v>
      </c>
      <c r="AU47" s="2">
        <v>44</v>
      </c>
      <c r="AV47" s="2">
        <v>1</v>
      </c>
      <c r="AW47" s="2">
        <v>1</v>
      </c>
      <c r="AX47" s="2"/>
      <c r="AY47" s="2"/>
      <c r="AZ47" s="2">
        <v>1</v>
      </c>
      <c r="BA47" s="2">
        <v>1</v>
      </c>
      <c r="BB47" s="2">
        <v>1</v>
      </c>
      <c r="BC47" s="2">
        <v>1</v>
      </c>
      <c r="BD47" s="2" t="s">
        <v>3</v>
      </c>
      <c r="BE47" s="2" t="s">
        <v>3</v>
      </c>
      <c r="BF47" s="2" t="s">
        <v>3</v>
      </c>
      <c r="BG47" s="2" t="s">
        <v>3</v>
      </c>
      <c r="BH47" s="2">
        <v>0</v>
      </c>
      <c r="BI47" s="2">
        <v>2</v>
      </c>
      <c r="BJ47" s="2" t="s">
        <v>84</v>
      </c>
      <c r="BK47" s="2"/>
      <c r="BL47" s="2"/>
      <c r="BM47" s="2">
        <v>141001</v>
      </c>
      <c r="BN47" s="2">
        <v>0</v>
      </c>
      <c r="BO47" s="2" t="s">
        <v>3</v>
      </c>
      <c r="BP47" s="2">
        <v>0</v>
      </c>
      <c r="BQ47" s="2">
        <v>3</v>
      </c>
      <c r="BR47" s="2">
        <v>0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 t="s">
        <v>3</v>
      </c>
      <c r="BZ47" s="2">
        <v>89</v>
      </c>
      <c r="CA47" s="2">
        <v>44</v>
      </c>
      <c r="CB47" s="2" t="s">
        <v>3</v>
      </c>
      <c r="CC47" s="2"/>
      <c r="CD47" s="2"/>
      <c r="CE47" s="2">
        <v>0</v>
      </c>
      <c r="CF47" s="2">
        <v>0</v>
      </c>
      <c r="CG47" s="2">
        <v>0</v>
      </c>
      <c r="CH47" s="2"/>
      <c r="CI47" s="2"/>
      <c r="CJ47" s="2"/>
      <c r="CK47" s="2"/>
      <c r="CL47" s="2"/>
      <c r="CM47" s="2">
        <v>0</v>
      </c>
      <c r="CN47" s="2" t="s">
        <v>3</v>
      </c>
      <c r="CO47" s="2">
        <v>0</v>
      </c>
      <c r="CP47" s="2">
        <f>(P47+Q47+S47+R47)</f>
        <v>28079.059999999998</v>
      </c>
      <c r="CQ47" s="2">
        <f>SUMIF(SmtRes!AQ35:'SmtRes'!AQ39,"=1",SmtRes!AA35:'SmtRes'!AA39)</f>
        <v>0</v>
      </c>
      <c r="CR47" s="2">
        <f>SUMIF(SmtRes!AQ35:'SmtRes'!AQ39,"=1",SmtRes!AB35:'SmtRes'!AB39)</f>
        <v>634.29999999999995</v>
      </c>
      <c r="CS47" s="2">
        <f>SUMIF(SmtRes!AQ35:'SmtRes'!AQ39,"=1",SmtRes!AC35:'SmtRes'!AC39)</f>
        <v>731.08</v>
      </c>
      <c r="CT47" s="2">
        <f>SUMIF(SmtRes!AQ35:'SmtRes'!AQ39,"=1",SmtRes!AD35:'SmtRes'!AD39)</f>
        <v>690.16</v>
      </c>
      <c r="CU47" s="2">
        <f>AG47</f>
        <v>0</v>
      </c>
      <c r="CV47" s="2">
        <f>SUMIF(SmtRes!AQ35:'SmtRes'!AQ39,"=1",SmtRes!BU35:'SmtRes'!BU39)</f>
        <v>39.299999999999997</v>
      </c>
      <c r="CW47" s="2">
        <f>SUMIF(SmtRes!AQ35:'SmtRes'!AQ39,"=1",SmtRes!BV35:'SmtRes'!BV39)</f>
        <v>0.7</v>
      </c>
      <c r="CX47" s="2">
        <f>AJ47</f>
        <v>0</v>
      </c>
      <c r="CY47" s="2">
        <f>(((S47+R47)*AT47)/100)</f>
        <v>24595.194499999998</v>
      </c>
      <c r="CZ47" s="2">
        <f>(((S47+R47)*AU47)/100)</f>
        <v>12159.421999999999</v>
      </c>
      <c r="DA47" s="2"/>
      <c r="DB47" s="2"/>
      <c r="DC47" s="2" t="s">
        <v>3</v>
      </c>
      <c r="DD47" s="2" t="s">
        <v>3</v>
      </c>
      <c r="DE47" s="2" t="s">
        <v>3</v>
      </c>
      <c r="DF47" s="2" t="s">
        <v>3</v>
      </c>
      <c r="DG47" s="2" t="s">
        <v>3</v>
      </c>
      <c r="DH47" s="2" t="s">
        <v>3</v>
      </c>
      <c r="DI47" s="2" t="s">
        <v>3</v>
      </c>
      <c r="DJ47" s="2" t="s">
        <v>3</v>
      </c>
      <c r="DK47" s="2" t="s">
        <v>3</v>
      </c>
      <c r="DL47" s="2" t="s">
        <v>3</v>
      </c>
      <c r="DM47" s="2" t="s">
        <v>3</v>
      </c>
      <c r="DN47" s="2">
        <v>0</v>
      </c>
      <c r="DO47" s="2">
        <v>0</v>
      </c>
      <c r="DP47" s="2">
        <v>1</v>
      </c>
      <c r="DQ47" s="2">
        <v>1</v>
      </c>
      <c r="DR47" s="2"/>
      <c r="DS47" s="2"/>
      <c r="DT47" s="2"/>
      <c r="DU47" s="2">
        <v>1013</v>
      </c>
      <c r="DV47" s="2" t="s">
        <v>18</v>
      </c>
      <c r="DW47" s="2" t="s">
        <v>18</v>
      </c>
      <c r="DX47" s="2">
        <v>1</v>
      </c>
      <c r="DY47" s="2"/>
      <c r="DZ47" s="2" t="s">
        <v>3</v>
      </c>
      <c r="EA47" s="2" t="s">
        <v>3</v>
      </c>
      <c r="EB47" s="2" t="s">
        <v>3</v>
      </c>
      <c r="EC47" s="2" t="s">
        <v>3</v>
      </c>
      <c r="ED47" s="2"/>
      <c r="EE47" s="2">
        <v>91082123</v>
      </c>
      <c r="EF47" s="2">
        <v>3</v>
      </c>
      <c r="EG47" s="2" t="s">
        <v>20</v>
      </c>
      <c r="EH47" s="2">
        <v>104</v>
      </c>
      <c r="EI47" s="2" t="s">
        <v>21</v>
      </c>
      <c r="EJ47" s="2">
        <v>2</v>
      </c>
      <c r="EK47" s="2">
        <v>141001</v>
      </c>
      <c r="EL47" s="2" t="s">
        <v>21</v>
      </c>
      <c r="EM47" s="2" t="s">
        <v>22</v>
      </c>
      <c r="EN47" s="2"/>
      <c r="EO47" s="2" t="s">
        <v>3</v>
      </c>
      <c r="EP47" s="2"/>
      <c r="EQ47" s="2">
        <v>1024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39.299999999999997</v>
      </c>
      <c r="EX47" s="2">
        <v>0.7</v>
      </c>
      <c r="EY47" s="2">
        <v>0</v>
      </c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>
        <v>0</v>
      </c>
      <c r="FR47" s="2">
        <v>0</v>
      </c>
      <c r="FS47" s="2">
        <v>0</v>
      </c>
      <c r="FT47" s="2"/>
      <c r="FU47" s="2"/>
      <c r="FV47" s="2"/>
      <c r="FW47" s="2"/>
      <c r="FX47" s="2">
        <v>89</v>
      </c>
      <c r="FY47" s="2">
        <v>44</v>
      </c>
      <c r="FZ47" s="2"/>
      <c r="GA47" s="2" t="s">
        <v>3</v>
      </c>
      <c r="GB47" s="2"/>
      <c r="GC47" s="2"/>
      <c r="GD47" s="2">
        <v>1</v>
      </c>
      <c r="GE47" s="2"/>
      <c r="GF47" s="2">
        <v>525836970</v>
      </c>
      <c r="GG47" s="2">
        <v>2</v>
      </c>
      <c r="GH47" s="2">
        <v>1</v>
      </c>
      <c r="GI47" s="2">
        <v>-2</v>
      </c>
      <c r="GJ47" s="2">
        <v>0</v>
      </c>
      <c r="GK47" s="2">
        <v>0</v>
      </c>
      <c r="GL47" s="2">
        <f t="shared" si="21"/>
        <v>0</v>
      </c>
      <c r="GM47" s="2">
        <f t="shared" si="22"/>
        <v>64833.67</v>
      </c>
      <c r="GN47" s="2">
        <f t="shared" si="23"/>
        <v>0</v>
      </c>
      <c r="GO47" s="2">
        <f t="shared" si="24"/>
        <v>64833.67</v>
      </c>
      <c r="GP47" s="2">
        <f t="shared" si="25"/>
        <v>0</v>
      </c>
      <c r="GQ47" s="2"/>
      <c r="GR47" s="2">
        <v>0</v>
      </c>
      <c r="GS47" s="2">
        <v>3</v>
      </c>
      <c r="GT47" s="2">
        <v>0</v>
      </c>
      <c r="GU47" s="2" t="s">
        <v>3</v>
      </c>
      <c r="GV47" s="2">
        <f t="shared" si="26"/>
        <v>0</v>
      </c>
      <c r="GW47" s="2">
        <v>1</v>
      </c>
      <c r="GX47" s="2">
        <f t="shared" si="27"/>
        <v>0</v>
      </c>
      <c r="GY47" s="2"/>
      <c r="GZ47" s="2"/>
      <c r="HA47" s="2">
        <v>0</v>
      </c>
      <c r="HB47" s="2">
        <v>0</v>
      </c>
      <c r="HC47" s="2">
        <f>GV47*GW47</f>
        <v>0</v>
      </c>
      <c r="HD47" s="2"/>
      <c r="HE47" s="2" t="s">
        <v>3</v>
      </c>
      <c r="HF47" s="2" t="s">
        <v>3</v>
      </c>
      <c r="HG47" s="2"/>
      <c r="HH47" s="2"/>
      <c r="HI47" s="2"/>
      <c r="HJ47" s="2"/>
      <c r="HK47" s="2"/>
      <c r="HL47" s="2"/>
      <c r="HM47" s="2" t="s">
        <v>3</v>
      </c>
      <c r="HN47" s="2" t="s">
        <v>23</v>
      </c>
      <c r="HO47" s="2" t="s">
        <v>24</v>
      </c>
      <c r="HP47" s="2" t="s">
        <v>21</v>
      </c>
      <c r="HQ47" s="2" t="s">
        <v>21</v>
      </c>
      <c r="HR47" s="2"/>
      <c r="HS47" s="2">
        <v>0</v>
      </c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>
        <v>0</v>
      </c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">
        <v>18</v>
      </c>
      <c r="B48" s="2">
        <v>1</v>
      </c>
      <c r="C48" s="2">
        <v>39</v>
      </c>
      <c r="D48" s="2"/>
      <c r="E48" s="2" t="s">
        <v>3</v>
      </c>
      <c r="F48" s="2" t="s">
        <v>25</v>
      </c>
      <c r="G48" s="2" t="s">
        <v>26</v>
      </c>
      <c r="H48" s="2" t="s">
        <v>18</v>
      </c>
      <c r="I48" s="2">
        <f>I47*J48</f>
        <v>1</v>
      </c>
      <c r="J48" s="2">
        <v>1</v>
      </c>
      <c r="K48" s="2">
        <v>1</v>
      </c>
      <c r="L48" s="2"/>
      <c r="M48" s="2"/>
      <c r="N48" s="2"/>
      <c r="O48" s="2">
        <f>ROUND(CP48,2)</f>
        <v>240952.38</v>
      </c>
      <c r="P48" s="2">
        <f>ROUND(CQ48*I48,2)</f>
        <v>240952.38</v>
      </c>
      <c r="Q48" s="2">
        <f>ROUND(CR48*I48,2)</f>
        <v>0</v>
      </c>
      <c r="R48" s="2">
        <f>ROUND(CS48*I48,2)</f>
        <v>0</v>
      </c>
      <c r="S48" s="2">
        <f>ROUND(CT48*I48,2)</f>
        <v>0</v>
      </c>
      <c r="T48" s="2">
        <f t="shared" si="14"/>
        <v>0</v>
      </c>
      <c r="U48" s="2">
        <f>ROUND(CV48*I48,7)</f>
        <v>0</v>
      </c>
      <c r="V48" s="2">
        <f>ROUND(CW48*I48,7)</f>
        <v>0</v>
      </c>
      <c r="W48" s="2">
        <f t="shared" si="15"/>
        <v>0</v>
      </c>
      <c r="X48" s="2">
        <f t="shared" si="16"/>
        <v>0</v>
      </c>
      <c r="Y48" s="2">
        <f t="shared" si="17"/>
        <v>0</v>
      </c>
      <c r="Z48" s="2"/>
      <c r="AA48" s="2">
        <v>-1</v>
      </c>
      <c r="AB48" s="2">
        <f t="shared" si="18"/>
        <v>240952.38</v>
      </c>
      <c r="AC48" s="2">
        <f>ROUND((ES48),6)</f>
        <v>240952.38</v>
      </c>
      <c r="AD48" s="2">
        <f>ROUND((((ET48)-(EU48))+AE48),6)</f>
        <v>0</v>
      </c>
      <c r="AE48" s="2">
        <f>ROUND((EU48),6)</f>
        <v>0</v>
      </c>
      <c r="AF48" s="2">
        <f>ROUND((EV48),6)</f>
        <v>0</v>
      </c>
      <c r="AG48" s="2">
        <f t="shared" si="19"/>
        <v>0</v>
      </c>
      <c r="AH48" s="2">
        <f>(EW48)</f>
        <v>0</v>
      </c>
      <c r="AI48" s="2">
        <f>(EX48)</f>
        <v>0</v>
      </c>
      <c r="AJ48" s="2">
        <f t="shared" si="20"/>
        <v>0</v>
      </c>
      <c r="AK48" s="2">
        <v>240952.38</v>
      </c>
      <c r="AL48" s="2">
        <v>240952.38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44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1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3</v>
      </c>
      <c r="BJ48" s="2" t="s">
        <v>3</v>
      </c>
      <c r="BK48" s="2"/>
      <c r="BL48" s="2"/>
      <c r="BM48" s="2">
        <v>100</v>
      </c>
      <c r="BN48" s="2">
        <v>0</v>
      </c>
      <c r="BO48" s="2" t="s">
        <v>3</v>
      </c>
      <c r="BP48" s="2">
        <v>0</v>
      </c>
      <c r="BQ48" s="2">
        <v>5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89</v>
      </c>
      <c r="CA48" s="2">
        <v>44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/>
      <c r="CI48" s="2"/>
      <c r="CJ48" s="2"/>
      <c r="CK48" s="2"/>
      <c r="CL48" s="2"/>
      <c r="CM48" s="2">
        <v>0</v>
      </c>
      <c r="CN48" s="2" t="s">
        <v>3</v>
      </c>
      <c r="CO48" s="2">
        <v>0</v>
      </c>
      <c r="CP48" s="2">
        <f>(P48+Q48+S48+R48)</f>
        <v>240952.38</v>
      </c>
      <c r="CQ48" s="2">
        <f>ROUND(AL48,2)</f>
        <v>240952.38</v>
      </c>
      <c r="CR48" s="2">
        <f>ROUND(AM48,2)</f>
        <v>0</v>
      </c>
      <c r="CS48" s="2">
        <f>ROUND(AN48*BS48,2)</f>
        <v>0</v>
      </c>
      <c r="CT48" s="2">
        <f>ROUND(AO48*BA48,2)</f>
        <v>0</v>
      </c>
      <c r="CU48" s="2">
        <f>AG48</f>
        <v>0</v>
      </c>
      <c r="CV48" s="2">
        <f>AH48</f>
        <v>0</v>
      </c>
      <c r="CW48" s="2">
        <f>AI48</f>
        <v>0</v>
      </c>
      <c r="CX48" s="2">
        <f>AJ48</f>
        <v>0</v>
      </c>
      <c r="CY48" s="2">
        <f>0</f>
        <v>0</v>
      </c>
      <c r="CZ48" s="2">
        <f>0</f>
        <v>0</v>
      </c>
      <c r="DA48" s="2"/>
      <c r="DB48" s="2"/>
      <c r="DC48" s="2" t="s">
        <v>3</v>
      </c>
      <c r="DD48" s="2" t="s">
        <v>3</v>
      </c>
      <c r="DE48" s="2" t="s">
        <v>3</v>
      </c>
      <c r="DF48" s="2" t="s">
        <v>3</v>
      </c>
      <c r="DG48" s="2" t="s">
        <v>3</v>
      </c>
      <c r="DH48" s="2" t="s">
        <v>3</v>
      </c>
      <c r="DI48" s="2" t="s">
        <v>3</v>
      </c>
      <c r="DJ48" s="2" t="s">
        <v>3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1013</v>
      </c>
      <c r="DV48" s="2" t="s">
        <v>18</v>
      </c>
      <c r="DW48" s="2" t="s">
        <v>18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91082373</v>
      </c>
      <c r="EF48" s="2">
        <v>5</v>
      </c>
      <c r="EG48" s="2" t="s">
        <v>27</v>
      </c>
      <c r="EH48" s="2">
        <v>0</v>
      </c>
      <c r="EI48" s="2" t="s">
        <v>3</v>
      </c>
      <c r="EJ48" s="2">
        <v>3</v>
      </c>
      <c r="EK48" s="2">
        <v>100</v>
      </c>
      <c r="EL48" s="2" t="s">
        <v>28</v>
      </c>
      <c r="EM48" s="2" t="s">
        <v>29</v>
      </c>
      <c r="EN48" s="2"/>
      <c r="EO48" s="2" t="s">
        <v>3</v>
      </c>
      <c r="EP48" s="2"/>
      <c r="EQ48" s="2">
        <v>1024</v>
      </c>
      <c r="ER48" s="2">
        <v>240952.38</v>
      </c>
      <c r="ES48" s="2">
        <v>240952.38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/>
      <c r="EZ48" s="2">
        <v>5</v>
      </c>
      <c r="FA48" s="2"/>
      <c r="FB48" s="2"/>
      <c r="FC48" s="2">
        <v>0</v>
      </c>
      <c r="FD48" s="2">
        <v>18</v>
      </c>
      <c r="FE48" s="2"/>
      <c r="FF48" s="2">
        <v>240952.38</v>
      </c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f>P48</f>
        <v>240952.38</v>
      </c>
      <c r="FS48" s="2">
        <v>0</v>
      </c>
      <c r="FT48" s="2"/>
      <c r="FU48" s="2"/>
      <c r="FV48" s="2"/>
      <c r="FW48" s="2"/>
      <c r="FX48" s="2">
        <v>89</v>
      </c>
      <c r="FY48" s="2">
        <v>44</v>
      </c>
      <c r="FZ48" s="2"/>
      <c r="GA48" s="2" t="s">
        <v>3</v>
      </c>
      <c r="GB48" s="2"/>
      <c r="GC48" s="2"/>
      <c r="GD48" s="2">
        <v>1</v>
      </c>
      <c r="GE48" s="2"/>
      <c r="GF48" s="2">
        <v>1004108799</v>
      </c>
      <c r="GG48" s="2">
        <v>2</v>
      </c>
      <c r="GH48" s="2">
        <v>3</v>
      </c>
      <c r="GI48" s="2">
        <v>-2</v>
      </c>
      <c r="GJ48" s="2">
        <v>0</v>
      </c>
      <c r="GK48" s="2">
        <v>0</v>
      </c>
      <c r="GL48" s="2">
        <f t="shared" si="21"/>
        <v>0</v>
      </c>
      <c r="GM48" s="2">
        <f t="shared" si="22"/>
        <v>240952.38</v>
      </c>
      <c r="GN48" s="2">
        <f t="shared" si="23"/>
        <v>0</v>
      </c>
      <c r="GO48" s="2">
        <f t="shared" si="24"/>
        <v>0</v>
      </c>
      <c r="GP48" s="2">
        <f t="shared" si="25"/>
        <v>0</v>
      </c>
      <c r="GQ48" s="2"/>
      <c r="GR48" s="2">
        <v>1</v>
      </c>
      <c r="GS48" s="2">
        <v>1</v>
      </c>
      <c r="GT48" s="2">
        <v>0</v>
      </c>
      <c r="GU48" s="2" t="s">
        <v>3</v>
      </c>
      <c r="GV48" s="2">
        <f t="shared" si="26"/>
        <v>0</v>
      </c>
      <c r="GW48" s="2">
        <v>1</v>
      </c>
      <c r="GX48" s="2">
        <f t="shared" si="27"/>
        <v>0</v>
      </c>
      <c r="GY48" s="2"/>
      <c r="GZ48" s="2"/>
      <c r="HA48" s="2">
        <v>0</v>
      </c>
      <c r="HB48" s="2">
        <v>0</v>
      </c>
      <c r="HC48" s="2">
        <f>GV48*GW48</f>
        <v>0</v>
      </c>
      <c r="HD48" s="2"/>
      <c r="HE48" s="2" t="s">
        <v>3</v>
      </c>
      <c r="HF48" s="2" t="s">
        <v>3</v>
      </c>
      <c r="HG48" s="2"/>
      <c r="HH48" s="2">
        <f>ROUND(ROUND(AL48,2)*I48,2)</f>
        <v>240952.38</v>
      </c>
      <c r="HI48" s="2"/>
      <c r="HJ48" s="2"/>
      <c r="HK48" s="2"/>
      <c r="HL48" s="2"/>
      <c r="HM48" s="2" t="s">
        <v>3</v>
      </c>
      <c r="HN48" s="2" t="s">
        <v>3</v>
      </c>
      <c r="HO48" s="2" t="s">
        <v>3</v>
      </c>
      <c r="HP48" s="2" t="s">
        <v>3</v>
      </c>
      <c r="HQ48" s="2" t="s">
        <v>3</v>
      </c>
      <c r="HR48" s="2"/>
      <c r="HS48" s="2">
        <v>0</v>
      </c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 s="2">
        <v>18</v>
      </c>
      <c r="B49" s="2">
        <v>1</v>
      </c>
      <c r="C49" s="2">
        <v>38</v>
      </c>
      <c r="D49" s="2"/>
      <c r="E49" s="2" t="s">
        <v>3</v>
      </c>
      <c r="F49" s="2" t="s">
        <v>30</v>
      </c>
      <c r="G49" s="2" t="s">
        <v>31</v>
      </c>
      <c r="H49" s="2" t="s">
        <v>32</v>
      </c>
      <c r="I49" s="2">
        <f>J49</f>
        <v>3</v>
      </c>
      <c r="J49" s="2">
        <v>3</v>
      </c>
      <c r="K49" s="2">
        <v>3</v>
      </c>
      <c r="L49" s="2"/>
      <c r="M49" s="2"/>
      <c r="N49" s="2"/>
      <c r="O49" s="2">
        <f>ROUND(P49,2)</f>
        <v>813.7</v>
      </c>
      <c r="P49" s="2">
        <f>ROUND(ROUND(ROUND(SUMIF(SmtRes!AQ35:'SmtRes'!AQ39,"=1",SmtRes!CU35:'SmtRes'!CU39),2),2)*I49/100,2)</f>
        <v>813.7</v>
      </c>
      <c r="Q49" s="2">
        <f>ROUND(CR49*I49,2)</f>
        <v>0</v>
      </c>
      <c r="R49" s="2">
        <f>ROUND(CS49*I49,2)</f>
        <v>0</v>
      </c>
      <c r="S49" s="2">
        <f>ROUND(CT49*I49,2)</f>
        <v>0</v>
      </c>
      <c r="T49" s="2">
        <f t="shared" si="14"/>
        <v>0</v>
      </c>
      <c r="U49" s="2">
        <f>ROUND(CV49*I49,7)</f>
        <v>0</v>
      </c>
      <c r="V49" s="2">
        <f>ROUND(CW49*I49,7)</f>
        <v>0</v>
      </c>
      <c r="W49" s="2">
        <f t="shared" si="15"/>
        <v>0</v>
      </c>
      <c r="X49" s="2">
        <f t="shared" si="16"/>
        <v>0</v>
      </c>
      <c r="Y49" s="2">
        <f t="shared" si="17"/>
        <v>0</v>
      </c>
      <c r="Z49" s="2"/>
      <c r="AA49" s="2">
        <v>-1</v>
      </c>
      <c r="AB49" s="2">
        <f t="shared" si="18"/>
        <v>0</v>
      </c>
      <c r="AC49" s="2">
        <f>ROUND((ES49),6)</f>
        <v>0</v>
      </c>
      <c r="AD49" s="2">
        <f>ROUND((((ET49)-(EU49))+AE49),6)</f>
        <v>0</v>
      </c>
      <c r="AE49" s="2">
        <f>ROUND((EU49),6)</f>
        <v>0</v>
      </c>
      <c r="AF49" s="2">
        <f>ROUND((EV49),6)</f>
        <v>0</v>
      </c>
      <c r="AG49" s="2">
        <f t="shared" si="19"/>
        <v>0</v>
      </c>
      <c r="AH49" s="2">
        <f>(EW49)</f>
        <v>0</v>
      </c>
      <c r="AI49" s="2">
        <f>(EX49)</f>
        <v>0</v>
      </c>
      <c r="AJ49" s="2">
        <f t="shared" si="20"/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89</v>
      </c>
      <c r="AU49" s="2">
        <v>44</v>
      </c>
      <c r="AV49" s="2">
        <v>1</v>
      </c>
      <c r="AW49" s="2">
        <v>1</v>
      </c>
      <c r="AX49" s="2"/>
      <c r="AY49" s="2"/>
      <c r="AZ49" s="2">
        <v>1</v>
      </c>
      <c r="BA49" s="2">
        <v>1</v>
      </c>
      <c r="BB49" s="2">
        <v>1</v>
      </c>
      <c r="BC49" s="2">
        <v>1</v>
      </c>
      <c r="BD49" s="2" t="s">
        <v>3</v>
      </c>
      <c r="BE49" s="2" t="s">
        <v>3</v>
      </c>
      <c r="BF49" s="2" t="s">
        <v>3</v>
      </c>
      <c r="BG49" s="2" t="s">
        <v>3</v>
      </c>
      <c r="BH49" s="2">
        <v>3</v>
      </c>
      <c r="BI49" s="2">
        <v>2</v>
      </c>
      <c r="BJ49" s="2" t="s">
        <v>3</v>
      </c>
      <c r="BK49" s="2"/>
      <c r="BL49" s="2"/>
      <c r="BM49" s="2">
        <v>141001</v>
      </c>
      <c r="BN49" s="2">
        <v>0</v>
      </c>
      <c r="BO49" s="2" t="s">
        <v>3</v>
      </c>
      <c r="BP49" s="2">
        <v>0</v>
      </c>
      <c r="BQ49" s="2">
        <v>3</v>
      </c>
      <c r="BR49" s="2">
        <v>0</v>
      </c>
      <c r="BS49" s="2">
        <v>1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 t="s">
        <v>3</v>
      </c>
      <c r="BZ49" s="2">
        <v>89</v>
      </c>
      <c r="CA49" s="2">
        <v>44</v>
      </c>
      <c r="CB49" s="2" t="s">
        <v>3</v>
      </c>
      <c r="CC49" s="2"/>
      <c r="CD49" s="2"/>
      <c r="CE49" s="2">
        <v>0</v>
      </c>
      <c r="CF49" s="2">
        <v>0</v>
      </c>
      <c r="CG49" s="2">
        <v>0</v>
      </c>
      <c r="CH49" s="2"/>
      <c r="CI49" s="2"/>
      <c r="CJ49" s="2"/>
      <c r="CK49" s="2"/>
      <c r="CL49" s="2"/>
      <c r="CM49" s="2">
        <v>0</v>
      </c>
      <c r="CN49" s="2" t="s">
        <v>3</v>
      </c>
      <c r="CO49" s="2">
        <v>0</v>
      </c>
      <c r="CP49" s="2">
        <f>0</f>
        <v>0</v>
      </c>
      <c r="CQ49" s="2">
        <f>0</f>
        <v>0</v>
      </c>
      <c r="CR49" s="2">
        <f>0</f>
        <v>0</v>
      </c>
      <c r="CS49" s="2">
        <f>0</f>
        <v>0</v>
      </c>
      <c r="CT49" s="2">
        <f>0</f>
        <v>0</v>
      </c>
      <c r="CU49" s="2">
        <f>0</f>
        <v>0</v>
      </c>
      <c r="CV49" s="2">
        <f>0</f>
        <v>0</v>
      </c>
      <c r="CW49" s="2">
        <f>0</f>
        <v>0</v>
      </c>
      <c r="CX49" s="2">
        <f>0</f>
        <v>0</v>
      </c>
      <c r="CY49" s="2">
        <f>0</f>
        <v>0</v>
      </c>
      <c r="CZ49" s="2">
        <f>0</f>
        <v>0</v>
      </c>
      <c r="DA49" s="2"/>
      <c r="DB49" s="2"/>
      <c r="DC49" s="2" t="s">
        <v>3</v>
      </c>
      <c r="DD49" s="2" t="s">
        <v>3</v>
      </c>
      <c r="DE49" s="2" t="s">
        <v>3</v>
      </c>
      <c r="DF49" s="2" t="s">
        <v>3</v>
      </c>
      <c r="DG49" s="2" t="s">
        <v>3</v>
      </c>
      <c r="DH49" s="2" t="s">
        <v>3</v>
      </c>
      <c r="DI49" s="2" t="s">
        <v>3</v>
      </c>
      <c r="DJ49" s="2" t="s">
        <v>3</v>
      </c>
      <c r="DK49" s="2" t="s">
        <v>3</v>
      </c>
      <c r="DL49" s="2" t="s">
        <v>3</v>
      </c>
      <c r="DM49" s="2" t="s">
        <v>3</v>
      </c>
      <c r="DN49" s="2">
        <v>0</v>
      </c>
      <c r="DO49" s="2">
        <v>0</v>
      </c>
      <c r="DP49" s="2">
        <v>1</v>
      </c>
      <c r="DQ49" s="2">
        <v>1</v>
      </c>
      <c r="DR49" s="2"/>
      <c r="DS49" s="2"/>
      <c r="DT49" s="2"/>
      <c r="DU49" s="2">
        <v>1013</v>
      </c>
      <c r="DV49" s="2" t="s">
        <v>32</v>
      </c>
      <c r="DW49" s="2" t="s">
        <v>32</v>
      </c>
      <c r="DX49" s="2">
        <v>1</v>
      </c>
      <c r="DY49" s="2"/>
      <c r="DZ49" s="2" t="s">
        <v>3</v>
      </c>
      <c r="EA49" s="2" t="s">
        <v>3</v>
      </c>
      <c r="EB49" s="2" t="s">
        <v>3</v>
      </c>
      <c r="EC49" s="2" t="s">
        <v>3</v>
      </c>
      <c r="ED49" s="2"/>
      <c r="EE49" s="2">
        <v>91082123</v>
      </c>
      <c r="EF49" s="2">
        <v>3</v>
      </c>
      <c r="EG49" s="2" t="s">
        <v>20</v>
      </c>
      <c r="EH49" s="2">
        <v>104</v>
      </c>
      <c r="EI49" s="2" t="s">
        <v>21</v>
      </c>
      <c r="EJ49" s="2">
        <v>2</v>
      </c>
      <c r="EK49" s="2">
        <v>141001</v>
      </c>
      <c r="EL49" s="2" t="s">
        <v>21</v>
      </c>
      <c r="EM49" s="2" t="s">
        <v>22</v>
      </c>
      <c r="EN49" s="2"/>
      <c r="EO49" s="2" t="s">
        <v>3</v>
      </c>
      <c r="EP49" s="2"/>
      <c r="EQ49" s="2">
        <v>1024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>
        <v>0</v>
      </c>
      <c r="FR49" s="2">
        <v>0</v>
      </c>
      <c r="FS49" s="2">
        <v>0</v>
      </c>
      <c r="FT49" s="2"/>
      <c r="FU49" s="2"/>
      <c r="FV49" s="2"/>
      <c r="FW49" s="2"/>
      <c r="FX49" s="2">
        <v>89</v>
      </c>
      <c r="FY49" s="2">
        <v>44</v>
      </c>
      <c r="FZ49" s="2"/>
      <c r="GA49" s="2" t="s">
        <v>3</v>
      </c>
      <c r="GB49" s="2"/>
      <c r="GC49" s="2"/>
      <c r="GD49" s="2">
        <v>1</v>
      </c>
      <c r="GE49" s="2"/>
      <c r="GF49" s="2">
        <v>-152123987</v>
      </c>
      <c r="GG49" s="2">
        <v>2</v>
      </c>
      <c r="GH49" s="2">
        <v>1</v>
      </c>
      <c r="GI49" s="2">
        <v>-2</v>
      </c>
      <c r="GJ49" s="2">
        <v>0</v>
      </c>
      <c r="GK49" s="2">
        <v>0</v>
      </c>
      <c r="GL49" s="2">
        <f t="shared" si="21"/>
        <v>0</v>
      </c>
      <c r="GM49" s="2">
        <f t="shared" si="22"/>
        <v>813.7</v>
      </c>
      <c r="GN49" s="2">
        <f t="shared" si="23"/>
        <v>0</v>
      </c>
      <c r="GO49" s="2">
        <f t="shared" si="24"/>
        <v>813.7</v>
      </c>
      <c r="GP49" s="2">
        <f t="shared" si="25"/>
        <v>0</v>
      </c>
      <c r="GQ49" s="2"/>
      <c r="GR49" s="2">
        <v>0</v>
      </c>
      <c r="GS49" s="2">
        <v>3</v>
      </c>
      <c r="GT49" s="2">
        <v>0</v>
      </c>
      <c r="GU49" s="2" t="s">
        <v>3</v>
      </c>
      <c r="GV49" s="2">
        <f t="shared" si="26"/>
        <v>0</v>
      </c>
      <c r="GW49" s="2">
        <v>1</v>
      </c>
      <c r="GX49" s="2">
        <f t="shared" si="27"/>
        <v>0</v>
      </c>
      <c r="GY49" s="2"/>
      <c r="GZ49" s="2"/>
      <c r="HA49" s="2">
        <v>0</v>
      </c>
      <c r="HB49" s="2">
        <v>0</v>
      </c>
      <c r="HC49" s="2">
        <f>0</f>
        <v>0</v>
      </c>
      <c r="HD49" s="2"/>
      <c r="HE49" s="2" t="s">
        <v>3</v>
      </c>
      <c r="HF49" s="2" t="s">
        <v>3</v>
      </c>
      <c r="HG49" s="2"/>
      <c r="HH49" s="2"/>
      <c r="HI49" s="2"/>
      <c r="HJ49" s="2"/>
      <c r="HK49" s="2"/>
      <c r="HL49" s="2"/>
      <c r="HM49" s="2" t="s">
        <v>3</v>
      </c>
      <c r="HN49" s="2" t="s">
        <v>23</v>
      </c>
      <c r="HO49" s="2" t="s">
        <v>24</v>
      </c>
      <c r="HP49" s="2" t="s">
        <v>21</v>
      </c>
      <c r="HQ49" s="2" t="s">
        <v>21</v>
      </c>
      <c r="HR49" s="2"/>
      <c r="HS49" s="2">
        <v>0</v>
      </c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>
        <v>0</v>
      </c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x14ac:dyDescent="0.2">
      <c r="A50" s="2">
        <v>17</v>
      </c>
      <c r="B50" s="2">
        <v>1</v>
      </c>
      <c r="C50" s="2">
        <f>ROW(SmtRes!A41)</f>
        <v>41</v>
      </c>
      <c r="D50" s="2">
        <f>ROW(EtalonRes!A35)</f>
        <v>35</v>
      </c>
      <c r="E50" s="2" t="s">
        <v>3</v>
      </c>
      <c r="F50" s="2" t="s">
        <v>85</v>
      </c>
      <c r="G50" s="2" t="s">
        <v>86</v>
      </c>
      <c r="H50" s="2" t="s">
        <v>18</v>
      </c>
      <c r="I50" s="2">
        <f>ROUND(1,7)</f>
        <v>1</v>
      </c>
      <c r="J50" s="2">
        <v>0</v>
      </c>
      <c r="K50" s="2">
        <f>ROUND(1,7)</f>
        <v>1</v>
      </c>
      <c r="L50" s="2"/>
      <c r="M50" s="2"/>
      <c r="N50" s="2"/>
      <c r="O50" s="2">
        <f>ROUND(CP50,2)</f>
        <v>5544.82</v>
      </c>
      <c r="P50" s="2">
        <f>SUMIF(SmtRes!AQ40:'SmtRes'!AQ41,"=1",SmtRes!DF40:'SmtRes'!DF41)</f>
        <v>0</v>
      </c>
      <c r="Q50" s="2">
        <f>SUMIF(SmtRes!AQ40:'SmtRes'!AQ41,"=1",SmtRes!DG40:'SmtRes'!DG41)</f>
        <v>0</v>
      </c>
      <c r="R50" s="2">
        <f>SUMIF(SmtRes!AQ40:'SmtRes'!AQ41,"=1",SmtRes!DH40:'SmtRes'!DH41)</f>
        <v>0</v>
      </c>
      <c r="S50" s="2">
        <f>SUMIF(SmtRes!AQ40:'SmtRes'!AQ41,"=1",SmtRes!DI40:'SmtRes'!DI41)</f>
        <v>5544.82</v>
      </c>
      <c r="T50" s="2">
        <f t="shared" si="14"/>
        <v>0</v>
      </c>
      <c r="U50" s="2">
        <f>SUMIF(SmtRes!AQ40:'SmtRes'!AQ41,"=1",SmtRes!CV40:'SmtRes'!CV41)</f>
        <v>7.94</v>
      </c>
      <c r="V50" s="2">
        <f>SUMIF(SmtRes!AQ40:'SmtRes'!AQ41,"=1",SmtRes!CW40:'SmtRes'!CW41)</f>
        <v>0</v>
      </c>
      <c r="W50" s="2">
        <f t="shared" si="15"/>
        <v>0</v>
      </c>
      <c r="X50" s="2">
        <f t="shared" si="16"/>
        <v>4934.8900000000003</v>
      </c>
      <c r="Y50" s="2">
        <f t="shared" si="17"/>
        <v>2439.7199999999998</v>
      </c>
      <c r="Z50" s="2"/>
      <c r="AA50" s="2">
        <v>-1</v>
      </c>
      <c r="AB50" s="2">
        <f t="shared" si="18"/>
        <v>5544.8195999999998</v>
      </c>
      <c r="AC50" s="2">
        <f>ROUND((0),6)</f>
        <v>0</v>
      </c>
      <c r="AD50" s="2">
        <f>ROUND((((0)-(0))+AE50),6)</f>
        <v>0</v>
      </c>
      <c r="AE50" s="2">
        <f>ROUND((0),6)</f>
        <v>0</v>
      </c>
      <c r="AF50" s="2">
        <f>ROUND((SUM(SmtRes!BT40:'SmtRes'!BT41)),6)</f>
        <v>5544.8195999999998</v>
      </c>
      <c r="AG50" s="2">
        <f t="shared" si="19"/>
        <v>0</v>
      </c>
      <c r="AH50" s="2">
        <f>(SUM(SmtRes!BU40:'SmtRes'!BU41))</f>
        <v>7.94</v>
      </c>
      <c r="AI50" s="2">
        <f>(0)</f>
        <v>0</v>
      </c>
      <c r="AJ50" s="2">
        <f t="shared" si="20"/>
        <v>0</v>
      </c>
      <c r="AK50" s="2">
        <v>5544.8196000000007</v>
      </c>
      <c r="AL50" s="2">
        <v>0</v>
      </c>
      <c r="AM50" s="2">
        <v>0</v>
      </c>
      <c r="AN50" s="2">
        <v>0</v>
      </c>
      <c r="AO50" s="2">
        <v>5544.8196000000007</v>
      </c>
      <c r="AP50" s="2">
        <v>0</v>
      </c>
      <c r="AQ50" s="2">
        <v>7.94</v>
      </c>
      <c r="AR50" s="2">
        <v>0</v>
      </c>
      <c r="AS50" s="2">
        <v>0</v>
      </c>
      <c r="AT50" s="2">
        <v>89</v>
      </c>
      <c r="AU50" s="2">
        <v>44</v>
      </c>
      <c r="AV50" s="2">
        <v>1</v>
      </c>
      <c r="AW50" s="2">
        <v>1</v>
      </c>
      <c r="AX50" s="2"/>
      <c r="AY50" s="2"/>
      <c r="AZ50" s="2">
        <v>1</v>
      </c>
      <c r="BA50" s="2">
        <v>1</v>
      </c>
      <c r="BB50" s="2">
        <v>1</v>
      </c>
      <c r="BC50" s="2">
        <v>1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0</v>
      </c>
      <c r="BI50" s="2">
        <v>2</v>
      </c>
      <c r="BJ50" s="2" t="s">
        <v>87</v>
      </c>
      <c r="BK50" s="2"/>
      <c r="BL50" s="2"/>
      <c r="BM50" s="2">
        <v>141001</v>
      </c>
      <c r="BN50" s="2">
        <v>0</v>
      </c>
      <c r="BO50" s="2" t="s">
        <v>3</v>
      </c>
      <c r="BP50" s="2">
        <v>0</v>
      </c>
      <c r="BQ50" s="2">
        <v>3</v>
      </c>
      <c r="BR50" s="2">
        <v>0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89</v>
      </c>
      <c r="CA50" s="2">
        <v>44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/>
      <c r="CI50" s="2"/>
      <c r="CJ50" s="2"/>
      <c r="CK50" s="2"/>
      <c r="CL50" s="2"/>
      <c r="CM50" s="2">
        <v>0</v>
      </c>
      <c r="CN50" s="2" t="s">
        <v>3</v>
      </c>
      <c r="CO50" s="2">
        <v>0</v>
      </c>
      <c r="CP50" s="2">
        <f>(P50+Q50+S50+R50)</f>
        <v>5544.82</v>
      </c>
      <c r="CQ50" s="2">
        <f>SUMIF(SmtRes!AQ40:'SmtRes'!AQ41,"=1",SmtRes!AA40:'SmtRes'!AA41)</f>
        <v>0</v>
      </c>
      <c r="CR50" s="2">
        <f>SUMIF(SmtRes!AQ40:'SmtRes'!AQ41,"=1",SmtRes!AB40:'SmtRes'!AB41)</f>
        <v>0</v>
      </c>
      <c r="CS50" s="2">
        <f>SUMIF(SmtRes!AQ40:'SmtRes'!AQ41,"=1",SmtRes!AC40:'SmtRes'!AC41)</f>
        <v>0</v>
      </c>
      <c r="CT50" s="2">
        <f>SUMIF(SmtRes!AQ40:'SmtRes'!AQ41,"=1",SmtRes!AD40:'SmtRes'!AD41)</f>
        <v>698.34</v>
      </c>
      <c r="CU50" s="2">
        <f>AG50</f>
        <v>0</v>
      </c>
      <c r="CV50" s="2">
        <f>SUMIF(SmtRes!AQ40:'SmtRes'!AQ41,"=1",SmtRes!BU40:'SmtRes'!BU41)</f>
        <v>7.94</v>
      </c>
      <c r="CW50" s="2">
        <f>SUMIF(SmtRes!AQ40:'SmtRes'!AQ41,"=1",SmtRes!BV40:'SmtRes'!BV41)</f>
        <v>0</v>
      </c>
      <c r="CX50" s="2">
        <f>AJ50</f>
        <v>0</v>
      </c>
      <c r="CY50" s="2">
        <f>(((S50+R50)*AT50)/100)</f>
        <v>4934.8897999999999</v>
      </c>
      <c r="CZ50" s="2">
        <f>(((S50+R50)*AU50)/100)</f>
        <v>2439.7208000000001</v>
      </c>
      <c r="DA50" s="2"/>
      <c r="DB50" s="2"/>
      <c r="DC50" s="2" t="s">
        <v>3</v>
      </c>
      <c r="DD50" s="2" t="s">
        <v>3</v>
      </c>
      <c r="DE50" s="2" t="s">
        <v>3</v>
      </c>
      <c r="DF50" s="2" t="s">
        <v>3</v>
      </c>
      <c r="DG50" s="2" t="s">
        <v>3</v>
      </c>
      <c r="DH50" s="2" t="s">
        <v>3</v>
      </c>
      <c r="DI50" s="2" t="s">
        <v>3</v>
      </c>
      <c r="DJ50" s="2" t="s">
        <v>3</v>
      </c>
      <c r="DK50" s="2" t="s">
        <v>3</v>
      </c>
      <c r="DL50" s="2" t="s">
        <v>3</v>
      </c>
      <c r="DM50" s="2" t="s">
        <v>3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1013</v>
      </c>
      <c r="DV50" s="2" t="s">
        <v>18</v>
      </c>
      <c r="DW50" s="2" t="s">
        <v>18</v>
      </c>
      <c r="DX50" s="2">
        <v>1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91082123</v>
      </c>
      <c r="EF50" s="2">
        <v>3</v>
      </c>
      <c r="EG50" s="2" t="s">
        <v>20</v>
      </c>
      <c r="EH50" s="2">
        <v>104</v>
      </c>
      <c r="EI50" s="2" t="s">
        <v>21</v>
      </c>
      <c r="EJ50" s="2">
        <v>2</v>
      </c>
      <c r="EK50" s="2">
        <v>141001</v>
      </c>
      <c r="EL50" s="2" t="s">
        <v>21</v>
      </c>
      <c r="EM50" s="2" t="s">
        <v>22</v>
      </c>
      <c r="EN50" s="2"/>
      <c r="EO50" s="2" t="s">
        <v>3</v>
      </c>
      <c r="EP50" s="2"/>
      <c r="EQ50" s="2">
        <v>1024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7.94</v>
      </c>
      <c r="EX50" s="2">
        <v>0</v>
      </c>
      <c r="EY50" s="2">
        <v>0</v>
      </c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v>0</v>
      </c>
      <c r="FS50" s="2">
        <v>0</v>
      </c>
      <c r="FT50" s="2"/>
      <c r="FU50" s="2"/>
      <c r="FV50" s="2"/>
      <c r="FW50" s="2"/>
      <c r="FX50" s="2">
        <v>89</v>
      </c>
      <c r="FY50" s="2">
        <v>44</v>
      </c>
      <c r="FZ50" s="2"/>
      <c r="GA50" s="2" t="s">
        <v>3</v>
      </c>
      <c r="GB50" s="2"/>
      <c r="GC50" s="2"/>
      <c r="GD50" s="2">
        <v>1</v>
      </c>
      <c r="GE50" s="2"/>
      <c r="GF50" s="2">
        <v>1768234826</v>
      </c>
      <c r="GG50" s="2">
        <v>2</v>
      </c>
      <c r="GH50" s="2">
        <v>1</v>
      </c>
      <c r="GI50" s="2">
        <v>-2</v>
      </c>
      <c r="GJ50" s="2">
        <v>0</v>
      </c>
      <c r="GK50" s="2">
        <v>0</v>
      </c>
      <c r="GL50" s="2">
        <f t="shared" si="21"/>
        <v>0</v>
      </c>
      <c r="GM50" s="2">
        <f t="shared" si="22"/>
        <v>12919.43</v>
      </c>
      <c r="GN50" s="2">
        <f t="shared" si="23"/>
        <v>0</v>
      </c>
      <c r="GO50" s="2">
        <f t="shared" si="24"/>
        <v>12919.43</v>
      </c>
      <c r="GP50" s="2">
        <f t="shared" si="25"/>
        <v>0</v>
      </c>
      <c r="GQ50" s="2"/>
      <c r="GR50" s="2">
        <v>0</v>
      </c>
      <c r="GS50" s="2">
        <v>3</v>
      </c>
      <c r="GT50" s="2">
        <v>0</v>
      </c>
      <c r="GU50" s="2" t="s">
        <v>3</v>
      </c>
      <c r="GV50" s="2">
        <f t="shared" si="26"/>
        <v>0</v>
      </c>
      <c r="GW50" s="2">
        <v>1</v>
      </c>
      <c r="GX50" s="2">
        <f t="shared" si="27"/>
        <v>0</v>
      </c>
      <c r="GY50" s="2"/>
      <c r="GZ50" s="2"/>
      <c r="HA50" s="2">
        <v>0</v>
      </c>
      <c r="HB50" s="2">
        <v>0</v>
      </c>
      <c r="HC50" s="2">
        <f>GV50*GW50</f>
        <v>0</v>
      </c>
      <c r="HD50" s="2"/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23</v>
      </c>
      <c r="HO50" s="2" t="s">
        <v>24</v>
      </c>
      <c r="HP50" s="2" t="s">
        <v>21</v>
      </c>
      <c r="HQ50" s="2" t="s">
        <v>21</v>
      </c>
      <c r="HR50" s="2"/>
      <c r="HS50" s="2">
        <v>0</v>
      </c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 s="2">
        <v>18</v>
      </c>
      <c r="B51" s="2">
        <v>1</v>
      </c>
      <c r="C51" s="2">
        <v>41</v>
      </c>
      <c r="D51" s="2"/>
      <c r="E51" s="2" t="s">
        <v>3</v>
      </c>
      <c r="F51" s="2" t="s">
        <v>30</v>
      </c>
      <c r="G51" s="2" t="s">
        <v>31</v>
      </c>
      <c r="H51" s="2" t="s">
        <v>32</v>
      </c>
      <c r="I51" s="2">
        <f>J51</f>
        <v>3</v>
      </c>
      <c r="J51" s="2">
        <v>3</v>
      </c>
      <c r="K51" s="2">
        <v>3</v>
      </c>
      <c r="L51" s="2"/>
      <c r="M51" s="2"/>
      <c r="N51" s="2"/>
      <c r="O51" s="2">
        <f>ROUND(P51,2)</f>
        <v>166.34</v>
      </c>
      <c r="P51" s="2">
        <f>ROUND(ROUND(ROUND(SUMIF(SmtRes!AQ40:'SmtRes'!AQ41,"=1",SmtRes!CU40:'SmtRes'!CU41),2),2)*I51/100,2)</f>
        <v>166.34</v>
      </c>
      <c r="Q51" s="2">
        <f>ROUND(CR51*I51,2)</f>
        <v>0</v>
      </c>
      <c r="R51" s="2">
        <f>ROUND(CS51*I51,2)</f>
        <v>0</v>
      </c>
      <c r="S51" s="2">
        <f>ROUND(CT51*I51,2)</f>
        <v>0</v>
      </c>
      <c r="T51" s="2">
        <f t="shared" si="14"/>
        <v>0</v>
      </c>
      <c r="U51" s="2">
        <f>ROUND(CV51*I51,7)</f>
        <v>0</v>
      </c>
      <c r="V51" s="2">
        <f>ROUND(CW51*I51,7)</f>
        <v>0</v>
      </c>
      <c r="W51" s="2">
        <f t="shared" si="15"/>
        <v>0</v>
      </c>
      <c r="X51" s="2">
        <f t="shared" si="16"/>
        <v>0</v>
      </c>
      <c r="Y51" s="2">
        <f t="shared" si="17"/>
        <v>0</v>
      </c>
      <c r="Z51" s="2"/>
      <c r="AA51" s="2">
        <v>-1</v>
      </c>
      <c r="AB51" s="2">
        <f t="shared" si="18"/>
        <v>0</v>
      </c>
      <c r="AC51" s="2">
        <f>ROUND((ES51),6)</f>
        <v>0</v>
      </c>
      <c r="AD51" s="2">
        <f>ROUND((((ET51)-(EU51))+AE51),6)</f>
        <v>0</v>
      </c>
      <c r="AE51" s="2">
        <f>ROUND((EU51),6)</f>
        <v>0</v>
      </c>
      <c r="AF51" s="2">
        <f>ROUND((EV51),6)</f>
        <v>0</v>
      </c>
      <c r="AG51" s="2">
        <f t="shared" si="19"/>
        <v>0</v>
      </c>
      <c r="AH51" s="2">
        <f>(EW51)</f>
        <v>0</v>
      </c>
      <c r="AI51" s="2">
        <f>(EX51)</f>
        <v>0</v>
      </c>
      <c r="AJ51" s="2">
        <f t="shared" si="20"/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89</v>
      </c>
      <c r="AU51" s="2">
        <v>44</v>
      </c>
      <c r="AV51" s="2">
        <v>1</v>
      </c>
      <c r="AW51" s="2">
        <v>1</v>
      </c>
      <c r="AX51" s="2"/>
      <c r="AY51" s="2"/>
      <c r="AZ51" s="2">
        <v>1</v>
      </c>
      <c r="BA51" s="2">
        <v>1</v>
      </c>
      <c r="BB51" s="2">
        <v>1</v>
      </c>
      <c r="BC51" s="2">
        <v>1</v>
      </c>
      <c r="BD51" s="2" t="s">
        <v>3</v>
      </c>
      <c r="BE51" s="2" t="s">
        <v>3</v>
      </c>
      <c r="BF51" s="2" t="s">
        <v>3</v>
      </c>
      <c r="BG51" s="2" t="s">
        <v>3</v>
      </c>
      <c r="BH51" s="2">
        <v>3</v>
      </c>
      <c r="BI51" s="2">
        <v>2</v>
      </c>
      <c r="BJ51" s="2" t="s">
        <v>3</v>
      </c>
      <c r="BK51" s="2"/>
      <c r="BL51" s="2"/>
      <c r="BM51" s="2">
        <v>141001</v>
      </c>
      <c r="BN51" s="2">
        <v>0</v>
      </c>
      <c r="BO51" s="2" t="s">
        <v>3</v>
      </c>
      <c r="BP51" s="2">
        <v>0</v>
      </c>
      <c r="BQ51" s="2">
        <v>3</v>
      </c>
      <c r="BR51" s="2">
        <v>0</v>
      </c>
      <c r="BS51" s="2">
        <v>1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 t="s">
        <v>3</v>
      </c>
      <c r="BZ51" s="2">
        <v>89</v>
      </c>
      <c r="CA51" s="2">
        <v>44</v>
      </c>
      <c r="CB51" s="2" t="s">
        <v>3</v>
      </c>
      <c r="CC51" s="2"/>
      <c r="CD51" s="2"/>
      <c r="CE51" s="2">
        <v>0</v>
      </c>
      <c r="CF51" s="2">
        <v>0</v>
      </c>
      <c r="CG51" s="2">
        <v>0</v>
      </c>
      <c r="CH51" s="2"/>
      <c r="CI51" s="2"/>
      <c r="CJ51" s="2"/>
      <c r="CK51" s="2"/>
      <c r="CL51" s="2"/>
      <c r="CM51" s="2">
        <v>0</v>
      </c>
      <c r="CN51" s="2" t="s">
        <v>3</v>
      </c>
      <c r="CO51" s="2">
        <v>0</v>
      </c>
      <c r="CP51" s="2">
        <f>0</f>
        <v>0</v>
      </c>
      <c r="CQ51" s="2">
        <f>0</f>
        <v>0</v>
      </c>
      <c r="CR51" s="2">
        <f>0</f>
        <v>0</v>
      </c>
      <c r="CS51" s="2">
        <f>0</f>
        <v>0</v>
      </c>
      <c r="CT51" s="2">
        <f>0</f>
        <v>0</v>
      </c>
      <c r="CU51" s="2">
        <f>0</f>
        <v>0</v>
      </c>
      <c r="CV51" s="2">
        <f>0</f>
        <v>0</v>
      </c>
      <c r="CW51" s="2">
        <f>0</f>
        <v>0</v>
      </c>
      <c r="CX51" s="2">
        <f>0</f>
        <v>0</v>
      </c>
      <c r="CY51" s="2">
        <f>0</f>
        <v>0</v>
      </c>
      <c r="CZ51" s="2">
        <f>0</f>
        <v>0</v>
      </c>
      <c r="DA51" s="2"/>
      <c r="DB51" s="2"/>
      <c r="DC51" s="2" t="s">
        <v>3</v>
      </c>
      <c r="DD51" s="2" t="s">
        <v>3</v>
      </c>
      <c r="DE51" s="2" t="s">
        <v>3</v>
      </c>
      <c r="DF51" s="2" t="s">
        <v>3</v>
      </c>
      <c r="DG51" s="2" t="s">
        <v>3</v>
      </c>
      <c r="DH51" s="2" t="s">
        <v>3</v>
      </c>
      <c r="DI51" s="2" t="s">
        <v>3</v>
      </c>
      <c r="DJ51" s="2" t="s">
        <v>3</v>
      </c>
      <c r="DK51" s="2" t="s">
        <v>3</v>
      </c>
      <c r="DL51" s="2" t="s">
        <v>3</v>
      </c>
      <c r="DM51" s="2" t="s">
        <v>3</v>
      </c>
      <c r="DN51" s="2">
        <v>0</v>
      </c>
      <c r="DO51" s="2">
        <v>0</v>
      </c>
      <c r="DP51" s="2">
        <v>1</v>
      </c>
      <c r="DQ51" s="2">
        <v>1</v>
      </c>
      <c r="DR51" s="2"/>
      <c r="DS51" s="2"/>
      <c r="DT51" s="2"/>
      <c r="DU51" s="2">
        <v>1013</v>
      </c>
      <c r="DV51" s="2" t="s">
        <v>32</v>
      </c>
      <c r="DW51" s="2" t="s">
        <v>32</v>
      </c>
      <c r="DX51" s="2">
        <v>1</v>
      </c>
      <c r="DY51" s="2"/>
      <c r="DZ51" s="2" t="s">
        <v>3</v>
      </c>
      <c r="EA51" s="2" t="s">
        <v>3</v>
      </c>
      <c r="EB51" s="2" t="s">
        <v>3</v>
      </c>
      <c r="EC51" s="2" t="s">
        <v>3</v>
      </c>
      <c r="ED51" s="2"/>
      <c r="EE51" s="2">
        <v>91082123</v>
      </c>
      <c r="EF51" s="2">
        <v>3</v>
      </c>
      <c r="EG51" s="2" t="s">
        <v>20</v>
      </c>
      <c r="EH51" s="2">
        <v>104</v>
      </c>
      <c r="EI51" s="2" t="s">
        <v>21</v>
      </c>
      <c r="EJ51" s="2">
        <v>2</v>
      </c>
      <c r="EK51" s="2">
        <v>141001</v>
      </c>
      <c r="EL51" s="2" t="s">
        <v>21</v>
      </c>
      <c r="EM51" s="2" t="s">
        <v>22</v>
      </c>
      <c r="EN51" s="2"/>
      <c r="EO51" s="2" t="s">
        <v>3</v>
      </c>
      <c r="EP51" s="2"/>
      <c r="EQ51" s="2">
        <v>1024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>
        <v>0</v>
      </c>
      <c r="FR51" s="2">
        <v>0</v>
      </c>
      <c r="FS51" s="2">
        <v>0</v>
      </c>
      <c r="FT51" s="2"/>
      <c r="FU51" s="2"/>
      <c r="FV51" s="2"/>
      <c r="FW51" s="2"/>
      <c r="FX51" s="2">
        <v>89</v>
      </c>
      <c r="FY51" s="2">
        <v>44</v>
      </c>
      <c r="FZ51" s="2"/>
      <c r="GA51" s="2" t="s">
        <v>3</v>
      </c>
      <c r="GB51" s="2"/>
      <c r="GC51" s="2"/>
      <c r="GD51" s="2">
        <v>1</v>
      </c>
      <c r="GE51" s="2"/>
      <c r="GF51" s="2">
        <v>-152123987</v>
      </c>
      <c r="GG51" s="2">
        <v>2</v>
      </c>
      <c r="GH51" s="2">
        <v>1</v>
      </c>
      <c r="GI51" s="2">
        <v>-2</v>
      </c>
      <c r="GJ51" s="2">
        <v>0</v>
      </c>
      <c r="GK51" s="2">
        <v>0</v>
      </c>
      <c r="GL51" s="2">
        <f t="shared" si="21"/>
        <v>0</v>
      </c>
      <c r="GM51" s="2">
        <f t="shared" si="22"/>
        <v>166.34</v>
      </c>
      <c r="GN51" s="2">
        <f t="shared" si="23"/>
        <v>0</v>
      </c>
      <c r="GO51" s="2">
        <f t="shared" si="24"/>
        <v>166.34</v>
      </c>
      <c r="GP51" s="2">
        <f t="shared" si="25"/>
        <v>0</v>
      </c>
      <c r="GQ51" s="2"/>
      <c r="GR51" s="2">
        <v>0</v>
      </c>
      <c r="GS51" s="2">
        <v>3</v>
      </c>
      <c r="GT51" s="2">
        <v>0</v>
      </c>
      <c r="GU51" s="2" t="s">
        <v>3</v>
      </c>
      <c r="GV51" s="2">
        <f t="shared" si="26"/>
        <v>0</v>
      </c>
      <c r="GW51" s="2">
        <v>1</v>
      </c>
      <c r="GX51" s="2">
        <f t="shared" si="27"/>
        <v>0</v>
      </c>
      <c r="GY51" s="2"/>
      <c r="GZ51" s="2"/>
      <c r="HA51" s="2">
        <v>0</v>
      </c>
      <c r="HB51" s="2">
        <v>0</v>
      </c>
      <c r="HC51" s="2">
        <f>0</f>
        <v>0</v>
      </c>
      <c r="HD51" s="2"/>
      <c r="HE51" s="2" t="s">
        <v>3</v>
      </c>
      <c r="HF51" s="2" t="s">
        <v>3</v>
      </c>
      <c r="HG51" s="2"/>
      <c r="HH51" s="2"/>
      <c r="HI51" s="2"/>
      <c r="HJ51" s="2"/>
      <c r="HK51" s="2"/>
      <c r="HL51" s="2"/>
      <c r="HM51" s="2" t="s">
        <v>3</v>
      </c>
      <c r="HN51" s="2" t="s">
        <v>23</v>
      </c>
      <c r="HO51" s="2" t="s">
        <v>24</v>
      </c>
      <c r="HP51" s="2" t="s">
        <v>21</v>
      </c>
      <c r="HQ51" s="2" t="s">
        <v>21</v>
      </c>
      <c r="HR51" s="2"/>
      <c r="HS51" s="2">
        <v>0</v>
      </c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>
        <v>0</v>
      </c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x14ac:dyDescent="0.2">
      <c r="A52" s="2">
        <v>17</v>
      </c>
      <c r="B52" s="2">
        <v>1</v>
      </c>
      <c r="C52" s="2">
        <f>ROW(SmtRes!A44)</f>
        <v>44</v>
      </c>
      <c r="D52" s="2">
        <f>ROW(EtalonRes!A37)</f>
        <v>37</v>
      </c>
      <c r="E52" s="2" t="s">
        <v>3</v>
      </c>
      <c r="F52" s="2" t="s">
        <v>88</v>
      </c>
      <c r="G52" s="2" t="s">
        <v>89</v>
      </c>
      <c r="H52" s="2" t="s">
        <v>18</v>
      </c>
      <c r="I52" s="2">
        <f>ROUND(1,7)</f>
        <v>1</v>
      </c>
      <c r="J52" s="2">
        <v>0</v>
      </c>
      <c r="K52" s="2">
        <f>ROUND(1,7)</f>
        <v>1</v>
      </c>
      <c r="L52" s="2"/>
      <c r="M52" s="2"/>
      <c r="N52" s="2"/>
      <c r="O52" s="2">
        <f>ROUND(CP52,2)</f>
        <v>24730.53</v>
      </c>
      <c r="P52" s="2">
        <f>SUMIF(SmtRes!AQ42:'SmtRes'!AQ44,"=1",SmtRes!DF42:'SmtRes'!DF44)</f>
        <v>0</v>
      </c>
      <c r="Q52" s="2">
        <f>SUMIF(SmtRes!AQ42:'SmtRes'!AQ44,"=1",SmtRes!DG42:'SmtRes'!DG44)</f>
        <v>0</v>
      </c>
      <c r="R52" s="2">
        <f>SUMIF(SmtRes!AQ42:'SmtRes'!AQ44,"=1",SmtRes!DH42:'SmtRes'!DH44)</f>
        <v>0</v>
      </c>
      <c r="S52" s="2">
        <f>SUMIF(SmtRes!AQ42:'SmtRes'!AQ44,"=1",SmtRes!DI42:'SmtRes'!DI44)</f>
        <v>24730.53</v>
      </c>
      <c r="T52" s="2">
        <f t="shared" si="14"/>
        <v>0</v>
      </c>
      <c r="U52" s="2">
        <f>SUMIF(SmtRes!AQ42:'SmtRes'!AQ44,"=1",SmtRes!CV42:'SmtRes'!CV44)</f>
        <v>33.33</v>
      </c>
      <c r="V52" s="2">
        <f>SUMIF(SmtRes!AQ42:'SmtRes'!AQ44,"=1",SmtRes!CW42:'SmtRes'!CW44)</f>
        <v>0</v>
      </c>
      <c r="W52" s="2">
        <f t="shared" si="15"/>
        <v>0</v>
      </c>
      <c r="X52" s="2">
        <f t="shared" si="16"/>
        <v>22010.17</v>
      </c>
      <c r="Y52" s="2">
        <f t="shared" si="17"/>
        <v>10881.43</v>
      </c>
      <c r="Z52" s="2"/>
      <c r="AA52" s="2">
        <v>-1</v>
      </c>
      <c r="AB52" s="2">
        <f t="shared" si="18"/>
        <v>24730.526699999999</v>
      </c>
      <c r="AC52" s="2">
        <f>ROUND((0),6)</f>
        <v>0</v>
      </c>
      <c r="AD52" s="2">
        <f>ROUND((((0)-(0))+AE52),6)</f>
        <v>0</v>
      </c>
      <c r="AE52" s="2">
        <f>ROUND((0),6)</f>
        <v>0</v>
      </c>
      <c r="AF52" s="2">
        <f>ROUND((SUM(SmtRes!BT42:'SmtRes'!BT44)),6)</f>
        <v>24730.526699999999</v>
      </c>
      <c r="AG52" s="2">
        <f t="shared" si="19"/>
        <v>0</v>
      </c>
      <c r="AH52" s="2">
        <f>(SUM(SmtRes!BU42:'SmtRes'!BU44))</f>
        <v>33.33</v>
      </c>
      <c r="AI52" s="2">
        <f>(0)</f>
        <v>0</v>
      </c>
      <c r="AJ52" s="2">
        <f t="shared" si="20"/>
        <v>0</v>
      </c>
      <c r="AK52" s="2">
        <v>24730.526699999999</v>
      </c>
      <c r="AL52" s="2">
        <v>0</v>
      </c>
      <c r="AM52" s="2">
        <v>0</v>
      </c>
      <c r="AN52" s="2">
        <v>0</v>
      </c>
      <c r="AO52" s="2">
        <v>24730.526699999999</v>
      </c>
      <c r="AP52" s="2">
        <v>0</v>
      </c>
      <c r="AQ52" s="2">
        <v>33.33</v>
      </c>
      <c r="AR52" s="2">
        <v>0</v>
      </c>
      <c r="AS52" s="2">
        <v>0</v>
      </c>
      <c r="AT52" s="2">
        <v>89</v>
      </c>
      <c r="AU52" s="2">
        <v>44</v>
      </c>
      <c r="AV52" s="2">
        <v>1</v>
      </c>
      <c r="AW52" s="2">
        <v>1</v>
      </c>
      <c r="AX52" s="2"/>
      <c r="AY52" s="2"/>
      <c r="AZ52" s="2">
        <v>1</v>
      </c>
      <c r="BA52" s="2">
        <v>1</v>
      </c>
      <c r="BB52" s="2">
        <v>1</v>
      </c>
      <c r="BC52" s="2">
        <v>1</v>
      </c>
      <c r="BD52" s="2" t="s">
        <v>3</v>
      </c>
      <c r="BE52" s="2" t="s">
        <v>3</v>
      </c>
      <c r="BF52" s="2" t="s">
        <v>3</v>
      </c>
      <c r="BG52" s="2" t="s">
        <v>3</v>
      </c>
      <c r="BH52" s="2">
        <v>0</v>
      </c>
      <c r="BI52" s="2">
        <v>2</v>
      </c>
      <c r="BJ52" s="2" t="s">
        <v>90</v>
      </c>
      <c r="BK52" s="2"/>
      <c r="BL52" s="2"/>
      <c r="BM52" s="2">
        <v>141002</v>
      </c>
      <c r="BN52" s="2">
        <v>0</v>
      </c>
      <c r="BO52" s="2" t="s">
        <v>3</v>
      </c>
      <c r="BP52" s="2">
        <v>0</v>
      </c>
      <c r="BQ52" s="2">
        <v>3</v>
      </c>
      <c r="BR52" s="2">
        <v>0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 t="s">
        <v>3</v>
      </c>
      <c r="BZ52" s="2">
        <v>89</v>
      </c>
      <c r="CA52" s="2">
        <v>44</v>
      </c>
      <c r="CB52" s="2" t="s">
        <v>3</v>
      </c>
      <c r="CC52" s="2"/>
      <c r="CD52" s="2"/>
      <c r="CE52" s="2">
        <v>0</v>
      </c>
      <c r="CF52" s="2">
        <v>0</v>
      </c>
      <c r="CG52" s="2">
        <v>0</v>
      </c>
      <c r="CH52" s="2"/>
      <c r="CI52" s="2"/>
      <c r="CJ52" s="2"/>
      <c r="CK52" s="2"/>
      <c r="CL52" s="2"/>
      <c r="CM52" s="2">
        <v>0</v>
      </c>
      <c r="CN52" s="2" t="s">
        <v>3</v>
      </c>
      <c r="CO52" s="2">
        <v>0</v>
      </c>
      <c r="CP52" s="2">
        <f>(P52+Q52+S52+R52)</f>
        <v>24730.53</v>
      </c>
      <c r="CQ52" s="2">
        <f>SUMIF(SmtRes!AQ42:'SmtRes'!AQ44,"=1",SmtRes!AA42:'SmtRes'!AA44)</f>
        <v>0</v>
      </c>
      <c r="CR52" s="2">
        <f>SUMIF(SmtRes!AQ42:'SmtRes'!AQ44,"=1",SmtRes!AB42:'SmtRes'!AB44)</f>
        <v>0</v>
      </c>
      <c r="CS52" s="2">
        <f>SUMIF(SmtRes!AQ42:'SmtRes'!AQ44,"=1",SmtRes!AC42:'SmtRes'!AC44)</f>
        <v>0</v>
      </c>
      <c r="CT52" s="2">
        <f>SUMIF(SmtRes!AQ42:'SmtRes'!AQ44,"=1",SmtRes!AD42:'SmtRes'!AD44)</f>
        <v>741.99</v>
      </c>
      <c r="CU52" s="2">
        <f>AG52</f>
        <v>0</v>
      </c>
      <c r="CV52" s="2">
        <f>SUMIF(SmtRes!AQ42:'SmtRes'!AQ44,"=1",SmtRes!BU42:'SmtRes'!BU44)</f>
        <v>33.33</v>
      </c>
      <c r="CW52" s="2">
        <f>SUMIF(SmtRes!AQ42:'SmtRes'!AQ44,"=1",SmtRes!BV42:'SmtRes'!BV44)</f>
        <v>0</v>
      </c>
      <c r="CX52" s="2">
        <f>AJ52</f>
        <v>0</v>
      </c>
      <c r="CY52" s="2">
        <f>(((S52+R52)*AT52)/100)</f>
        <v>22010.171699999999</v>
      </c>
      <c r="CZ52" s="2">
        <f>(((S52+R52)*AU52)/100)</f>
        <v>10881.433199999998</v>
      </c>
      <c r="DA52" s="2"/>
      <c r="DB52" s="2"/>
      <c r="DC52" s="2" t="s">
        <v>3</v>
      </c>
      <c r="DD52" s="2" t="s">
        <v>3</v>
      </c>
      <c r="DE52" s="2" t="s">
        <v>3</v>
      </c>
      <c r="DF52" s="2" t="s">
        <v>3</v>
      </c>
      <c r="DG52" s="2" t="s">
        <v>3</v>
      </c>
      <c r="DH52" s="2" t="s">
        <v>3</v>
      </c>
      <c r="DI52" s="2" t="s">
        <v>3</v>
      </c>
      <c r="DJ52" s="2" t="s">
        <v>3</v>
      </c>
      <c r="DK52" s="2" t="s">
        <v>3</v>
      </c>
      <c r="DL52" s="2" t="s">
        <v>3</v>
      </c>
      <c r="DM52" s="2" t="s">
        <v>3</v>
      </c>
      <c r="DN52" s="2">
        <v>0</v>
      </c>
      <c r="DO52" s="2">
        <v>0</v>
      </c>
      <c r="DP52" s="2">
        <v>1</v>
      </c>
      <c r="DQ52" s="2">
        <v>1</v>
      </c>
      <c r="DR52" s="2"/>
      <c r="DS52" s="2"/>
      <c r="DT52" s="2"/>
      <c r="DU52" s="2">
        <v>1013</v>
      </c>
      <c r="DV52" s="2" t="s">
        <v>18</v>
      </c>
      <c r="DW52" s="2" t="s">
        <v>18</v>
      </c>
      <c r="DX52" s="2">
        <v>1</v>
      </c>
      <c r="DY52" s="2"/>
      <c r="DZ52" s="2" t="s">
        <v>3</v>
      </c>
      <c r="EA52" s="2" t="s">
        <v>3</v>
      </c>
      <c r="EB52" s="2" t="s">
        <v>3</v>
      </c>
      <c r="EC52" s="2" t="s">
        <v>3</v>
      </c>
      <c r="ED52" s="2"/>
      <c r="EE52" s="2">
        <v>91082393</v>
      </c>
      <c r="EF52" s="2">
        <v>3</v>
      </c>
      <c r="EG52" s="2" t="s">
        <v>20</v>
      </c>
      <c r="EH52" s="2">
        <v>104</v>
      </c>
      <c r="EI52" s="2" t="s">
        <v>21</v>
      </c>
      <c r="EJ52" s="2">
        <v>2</v>
      </c>
      <c r="EK52" s="2">
        <v>141002</v>
      </c>
      <c r="EL52" s="2" t="s">
        <v>21</v>
      </c>
      <c r="EM52" s="2" t="s">
        <v>22</v>
      </c>
      <c r="EN52" s="2"/>
      <c r="EO52" s="2" t="s">
        <v>3</v>
      </c>
      <c r="EP52" s="2"/>
      <c r="EQ52" s="2">
        <v>1024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33.33</v>
      </c>
      <c r="EX52" s="2">
        <v>0</v>
      </c>
      <c r="EY52" s="2">
        <v>0</v>
      </c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>
        <v>0</v>
      </c>
      <c r="FR52" s="2">
        <v>0</v>
      </c>
      <c r="FS52" s="2">
        <v>0</v>
      </c>
      <c r="FT52" s="2"/>
      <c r="FU52" s="2"/>
      <c r="FV52" s="2"/>
      <c r="FW52" s="2"/>
      <c r="FX52" s="2">
        <v>89</v>
      </c>
      <c r="FY52" s="2">
        <v>44</v>
      </c>
      <c r="FZ52" s="2"/>
      <c r="GA52" s="2" t="s">
        <v>3</v>
      </c>
      <c r="GB52" s="2"/>
      <c r="GC52" s="2"/>
      <c r="GD52" s="2">
        <v>1</v>
      </c>
      <c r="GE52" s="2"/>
      <c r="GF52" s="2">
        <v>-1274421231</v>
      </c>
      <c r="GG52" s="2">
        <v>2</v>
      </c>
      <c r="GH52" s="2">
        <v>1</v>
      </c>
      <c r="GI52" s="2">
        <v>-2</v>
      </c>
      <c r="GJ52" s="2">
        <v>0</v>
      </c>
      <c r="GK52" s="2">
        <v>0</v>
      </c>
      <c r="GL52" s="2">
        <f t="shared" si="21"/>
        <v>0</v>
      </c>
      <c r="GM52" s="2">
        <f t="shared" si="22"/>
        <v>57622.13</v>
      </c>
      <c r="GN52" s="2">
        <f t="shared" si="23"/>
        <v>0</v>
      </c>
      <c r="GO52" s="2">
        <f t="shared" si="24"/>
        <v>57622.13</v>
      </c>
      <c r="GP52" s="2">
        <f t="shared" si="25"/>
        <v>0</v>
      </c>
      <c r="GQ52" s="2"/>
      <c r="GR52" s="2">
        <v>0</v>
      </c>
      <c r="GS52" s="2">
        <v>3</v>
      </c>
      <c r="GT52" s="2">
        <v>0</v>
      </c>
      <c r="GU52" s="2" t="s">
        <v>3</v>
      </c>
      <c r="GV52" s="2">
        <f t="shared" si="26"/>
        <v>0</v>
      </c>
      <c r="GW52" s="2">
        <v>1</v>
      </c>
      <c r="GX52" s="2">
        <f t="shared" si="27"/>
        <v>0</v>
      </c>
      <c r="GY52" s="2"/>
      <c r="GZ52" s="2"/>
      <c r="HA52" s="2">
        <v>0</v>
      </c>
      <c r="HB52" s="2">
        <v>0</v>
      </c>
      <c r="HC52" s="2">
        <f>GV52*GW52</f>
        <v>0</v>
      </c>
      <c r="HD52" s="2"/>
      <c r="HE52" s="2" t="s">
        <v>3</v>
      </c>
      <c r="HF52" s="2" t="s">
        <v>3</v>
      </c>
      <c r="HG52" s="2"/>
      <c r="HH52" s="2"/>
      <c r="HI52" s="2"/>
      <c r="HJ52" s="2"/>
      <c r="HK52" s="2"/>
      <c r="HL52" s="2"/>
      <c r="HM52" s="2" t="s">
        <v>3</v>
      </c>
      <c r="HN52" s="2" t="s">
        <v>23</v>
      </c>
      <c r="HO52" s="2" t="s">
        <v>24</v>
      </c>
      <c r="HP52" s="2" t="s">
        <v>21</v>
      </c>
      <c r="HQ52" s="2" t="s">
        <v>21</v>
      </c>
      <c r="HR52" s="2"/>
      <c r="HS52" s="2">
        <v>0</v>
      </c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>
        <v>0</v>
      </c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 s="2">
        <v>18</v>
      </c>
      <c r="B53" s="2">
        <v>1</v>
      </c>
      <c r="C53" s="2">
        <v>44</v>
      </c>
      <c r="D53" s="2"/>
      <c r="E53" s="2" t="s">
        <v>3</v>
      </c>
      <c r="F53" s="2" t="s">
        <v>91</v>
      </c>
      <c r="G53" s="2" t="s">
        <v>92</v>
      </c>
      <c r="H53" s="2" t="s">
        <v>93</v>
      </c>
      <c r="I53" s="2">
        <f>I52*J53</f>
        <v>1</v>
      </c>
      <c r="J53" s="2">
        <v>1</v>
      </c>
      <c r="K53" s="2">
        <v>1</v>
      </c>
      <c r="L53" s="2"/>
      <c r="M53" s="2"/>
      <c r="N53" s="2"/>
      <c r="O53" s="2">
        <f>ROUND(CP53,2)</f>
        <v>18095.240000000002</v>
      </c>
      <c r="P53" s="2">
        <f>ROUND(CQ53*I53,2)</f>
        <v>18095.240000000002</v>
      </c>
      <c r="Q53" s="2">
        <f>ROUND(CR53*I53,2)</f>
        <v>0</v>
      </c>
      <c r="R53" s="2">
        <f>ROUND(CS53*I53,2)</f>
        <v>0</v>
      </c>
      <c r="S53" s="2">
        <f>ROUND(CT53*I53,2)</f>
        <v>0</v>
      </c>
      <c r="T53" s="2">
        <f t="shared" si="14"/>
        <v>0</v>
      </c>
      <c r="U53" s="2">
        <f>ROUND(CV53*I53,7)</f>
        <v>0</v>
      </c>
      <c r="V53" s="2">
        <f>ROUND(CW53*I53,7)</f>
        <v>0</v>
      </c>
      <c r="W53" s="2">
        <f t="shared" si="15"/>
        <v>0</v>
      </c>
      <c r="X53" s="2">
        <f t="shared" si="16"/>
        <v>0</v>
      </c>
      <c r="Y53" s="2">
        <f t="shared" si="17"/>
        <v>0</v>
      </c>
      <c r="Z53" s="2"/>
      <c r="AA53" s="2">
        <v>-1</v>
      </c>
      <c r="AB53" s="2">
        <f t="shared" si="18"/>
        <v>18095.240000000002</v>
      </c>
      <c r="AC53" s="2">
        <f>ROUND((ES53),6)</f>
        <v>18095.240000000002</v>
      </c>
      <c r="AD53" s="2">
        <f>ROUND((((ET53)-(EU53))+AE53),6)</f>
        <v>0</v>
      </c>
      <c r="AE53" s="2">
        <f>ROUND((EU53),6)</f>
        <v>0</v>
      </c>
      <c r="AF53" s="2">
        <f>ROUND((EV53),6)</f>
        <v>0</v>
      </c>
      <c r="AG53" s="2">
        <f t="shared" si="19"/>
        <v>0</v>
      </c>
      <c r="AH53" s="2">
        <f>(EW53)</f>
        <v>0</v>
      </c>
      <c r="AI53" s="2">
        <f>(EX53)</f>
        <v>0</v>
      </c>
      <c r="AJ53" s="2">
        <f t="shared" si="20"/>
        <v>0</v>
      </c>
      <c r="AK53" s="2">
        <v>18095.240000000002</v>
      </c>
      <c r="AL53" s="2">
        <v>18095.240000000002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44</v>
      </c>
      <c r="AV53" s="2">
        <v>1</v>
      </c>
      <c r="AW53" s="2">
        <v>1</v>
      </c>
      <c r="AX53" s="2"/>
      <c r="AY53" s="2"/>
      <c r="AZ53" s="2">
        <v>1</v>
      </c>
      <c r="BA53" s="2">
        <v>1</v>
      </c>
      <c r="BB53" s="2">
        <v>1</v>
      </c>
      <c r="BC53" s="2">
        <v>1</v>
      </c>
      <c r="BD53" s="2" t="s">
        <v>3</v>
      </c>
      <c r="BE53" s="2" t="s">
        <v>3</v>
      </c>
      <c r="BF53" s="2" t="s">
        <v>3</v>
      </c>
      <c r="BG53" s="2" t="s">
        <v>3</v>
      </c>
      <c r="BH53" s="2">
        <v>3</v>
      </c>
      <c r="BI53" s="2">
        <v>3</v>
      </c>
      <c r="BJ53" s="2" t="s">
        <v>3</v>
      </c>
      <c r="BK53" s="2"/>
      <c r="BL53" s="2"/>
      <c r="BM53" s="2">
        <v>100</v>
      </c>
      <c r="BN53" s="2">
        <v>0</v>
      </c>
      <c r="BO53" s="2" t="s">
        <v>3</v>
      </c>
      <c r="BP53" s="2">
        <v>0</v>
      </c>
      <c r="BQ53" s="2">
        <v>5</v>
      </c>
      <c r="BR53" s="2">
        <v>0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 t="s">
        <v>3</v>
      </c>
      <c r="BZ53" s="2">
        <v>89</v>
      </c>
      <c r="CA53" s="2">
        <v>44</v>
      </c>
      <c r="CB53" s="2" t="s">
        <v>3</v>
      </c>
      <c r="CC53" s="2"/>
      <c r="CD53" s="2"/>
      <c r="CE53" s="2">
        <v>0</v>
      </c>
      <c r="CF53" s="2">
        <v>0</v>
      </c>
      <c r="CG53" s="2">
        <v>0</v>
      </c>
      <c r="CH53" s="2"/>
      <c r="CI53" s="2"/>
      <c r="CJ53" s="2"/>
      <c r="CK53" s="2"/>
      <c r="CL53" s="2"/>
      <c r="CM53" s="2">
        <v>0</v>
      </c>
      <c r="CN53" s="2" t="s">
        <v>3</v>
      </c>
      <c r="CO53" s="2">
        <v>0</v>
      </c>
      <c r="CP53" s="2">
        <f>(P53+Q53+S53+R53)</f>
        <v>18095.240000000002</v>
      </c>
      <c r="CQ53" s="2">
        <f>ROUND(AL53,2)</f>
        <v>18095.240000000002</v>
      </c>
      <c r="CR53" s="2">
        <f>ROUND(AM53,2)</f>
        <v>0</v>
      </c>
      <c r="CS53" s="2">
        <f>ROUND(AN53*BS53,2)</f>
        <v>0</v>
      </c>
      <c r="CT53" s="2">
        <f>ROUND(AO53*BA53,2)</f>
        <v>0</v>
      </c>
      <c r="CU53" s="2">
        <f>AG53</f>
        <v>0</v>
      </c>
      <c r="CV53" s="2">
        <f>AH53</f>
        <v>0</v>
      </c>
      <c r="CW53" s="2">
        <f>AI53</f>
        <v>0</v>
      </c>
      <c r="CX53" s="2">
        <f>AJ53</f>
        <v>0</v>
      </c>
      <c r="CY53" s="2">
        <f>0</f>
        <v>0</v>
      </c>
      <c r="CZ53" s="2">
        <f>0</f>
        <v>0</v>
      </c>
      <c r="DA53" s="2"/>
      <c r="DB53" s="2"/>
      <c r="DC53" s="2" t="s">
        <v>3</v>
      </c>
      <c r="DD53" s="2" t="s">
        <v>3</v>
      </c>
      <c r="DE53" s="2" t="s">
        <v>3</v>
      </c>
      <c r="DF53" s="2" t="s">
        <v>3</v>
      </c>
      <c r="DG53" s="2" t="s">
        <v>3</v>
      </c>
      <c r="DH53" s="2" t="s">
        <v>3</v>
      </c>
      <c r="DI53" s="2" t="s">
        <v>3</v>
      </c>
      <c r="DJ53" s="2" t="s">
        <v>3</v>
      </c>
      <c r="DK53" s="2" t="s">
        <v>3</v>
      </c>
      <c r="DL53" s="2" t="s">
        <v>3</v>
      </c>
      <c r="DM53" s="2" t="s">
        <v>3</v>
      </c>
      <c r="DN53" s="2">
        <v>0</v>
      </c>
      <c r="DO53" s="2">
        <v>0</v>
      </c>
      <c r="DP53" s="2">
        <v>1</v>
      </c>
      <c r="DQ53" s="2">
        <v>1</v>
      </c>
      <c r="DR53" s="2"/>
      <c r="DS53" s="2"/>
      <c r="DT53" s="2"/>
      <c r="DU53" s="2">
        <v>1013</v>
      </c>
      <c r="DV53" s="2" t="s">
        <v>93</v>
      </c>
      <c r="DW53" s="2" t="s">
        <v>93</v>
      </c>
      <c r="DX53" s="2">
        <v>1</v>
      </c>
      <c r="DY53" s="2"/>
      <c r="DZ53" s="2" t="s">
        <v>3</v>
      </c>
      <c r="EA53" s="2" t="s">
        <v>3</v>
      </c>
      <c r="EB53" s="2" t="s">
        <v>3</v>
      </c>
      <c r="EC53" s="2" t="s">
        <v>3</v>
      </c>
      <c r="ED53" s="2"/>
      <c r="EE53" s="2">
        <v>91082373</v>
      </c>
      <c r="EF53" s="2">
        <v>5</v>
      </c>
      <c r="EG53" s="2" t="s">
        <v>27</v>
      </c>
      <c r="EH53" s="2">
        <v>0</v>
      </c>
      <c r="EI53" s="2" t="s">
        <v>3</v>
      </c>
      <c r="EJ53" s="2">
        <v>3</v>
      </c>
      <c r="EK53" s="2">
        <v>100</v>
      </c>
      <c r="EL53" s="2" t="s">
        <v>28</v>
      </c>
      <c r="EM53" s="2" t="s">
        <v>29</v>
      </c>
      <c r="EN53" s="2"/>
      <c r="EO53" s="2" t="s">
        <v>3</v>
      </c>
      <c r="EP53" s="2"/>
      <c r="EQ53" s="2">
        <v>1024</v>
      </c>
      <c r="ER53" s="2">
        <v>18095.240000000002</v>
      </c>
      <c r="ES53" s="2">
        <v>18095.240000000002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/>
      <c r="EZ53" s="2">
        <v>5</v>
      </c>
      <c r="FA53" s="2"/>
      <c r="FB53" s="2"/>
      <c r="FC53" s="2">
        <v>1</v>
      </c>
      <c r="FD53" s="2">
        <v>18</v>
      </c>
      <c r="FE53" s="2"/>
      <c r="FF53" s="2">
        <v>22076.19</v>
      </c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>
        <v>0</v>
      </c>
      <c r="FR53" s="2">
        <f>P53</f>
        <v>18095.240000000002</v>
      </c>
      <c r="FS53" s="2">
        <v>0</v>
      </c>
      <c r="FT53" s="2"/>
      <c r="FU53" s="2"/>
      <c r="FV53" s="2"/>
      <c r="FW53" s="2"/>
      <c r="FX53" s="2">
        <v>89</v>
      </c>
      <c r="FY53" s="2">
        <v>44</v>
      </c>
      <c r="FZ53" s="2"/>
      <c r="GA53" s="2" t="s">
        <v>94</v>
      </c>
      <c r="GB53" s="2"/>
      <c r="GC53" s="2"/>
      <c r="GD53" s="2">
        <v>1</v>
      </c>
      <c r="GE53" s="2"/>
      <c r="GF53" s="2">
        <v>-1954255853</v>
      </c>
      <c r="GG53" s="2">
        <v>2</v>
      </c>
      <c r="GH53" s="2">
        <v>3</v>
      </c>
      <c r="GI53" s="2">
        <v>-2</v>
      </c>
      <c r="GJ53" s="2">
        <v>0</v>
      </c>
      <c r="GK53" s="2">
        <v>0</v>
      </c>
      <c r="GL53" s="2">
        <f t="shared" si="21"/>
        <v>0</v>
      </c>
      <c r="GM53" s="2">
        <f t="shared" si="22"/>
        <v>18095.240000000002</v>
      </c>
      <c r="GN53" s="2">
        <f t="shared" si="23"/>
        <v>0</v>
      </c>
      <c r="GO53" s="2">
        <f t="shared" si="24"/>
        <v>0</v>
      </c>
      <c r="GP53" s="2">
        <f t="shared" si="25"/>
        <v>0</v>
      </c>
      <c r="GQ53" s="2"/>
      <c r="GR53" s="2">
        <v>1</v>
      </c>
      <c r="GS53" s="2">
        <v>1</v>
      </c>
      <c r="GT53" s="2">
        <v>0</v>
      </c>
      <c r="GU53" s="2" t="s">
        <v>3</v>
      </c>
      <c r="GV53" s="2">
        <f t="shared" si="26"/>
        <v>0</v>
      </c>
      <c r="GW53" s="2">
        <v>1</v>
      </c>
      <c r="GX53" s="2">
        <f t="shared" si="27"/>
        <v>0</v>
      </c>
      <c r="GY53" s="2"/>
      <c r="GZ53" s="2"/>
      <c r="HA53" s="2">
        <v>0</v>
      </c>
      <c r="HB53" s="2">
        <v>0</v>
      </c>
      <c r="HC53" s="2">
        <f>GV53*GW53</f>
        <v>0</v>
      </c>
      <c r="HD53" s="2"/>
      <c r="HE53" s="2" t="s">
        <v>95</v>
      </c>
      <c r="HF53" s="2" t="s">
        <v>95</v>
      </c>
      <c r="HG53" s="2"/>
      <c r="HH53" s="2">
        <f>ROUND(ROUND(AL53,2)*I53,2)</f>
        <v>18095.240000000002</v>
      </c>
      <c r="HI53" s="2"/>
      <c r="HJ53" s="2"/>
      <c r="HK53" s="2"/>
      <c r="HL53" s="2"/>
      <c r="HM53" s="2" t="s">
        <v>3</v>
      </c>
      <c r="HN53" s="2" t="s">
        <v>3</v>
      </c>
      <c r="HO53" s="2" t="s">
        <v>3</v>
      </c>
      <c r="HP53" s="2" t="s">
        <v>3</v>
      </c>
      <c r="HQ53" s="2" t="s">
        <v>3</v>
      </c>
      <c r="HR53" s="2"/>
      <c r="HS53" s="2">
        <v>0</v>
      </c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>
        <v>0</v>
      </c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x14ac:dyDescent="0.2">
      <c r="A54" s="2">
        <v>18</v>
      </c>
      <c r="B54" s="2">
        <v>1</v>
      </c>
      <c r="C54" s="2">
        <v>43</v>
      </c>
      <c r="D54" s="2"/>
      <c r="E54" s="2" t="s">
        <v>3</v>
      </c>
      <c r="F54" s="2" t="s">
        <v>30</v>
      </c>
      <c r="G54" s="2" t="s">
        <v>31</v>
      </c>
      <c r="H54" s="2" t="s">
        <v>32</v>
      </c>
      <c r="I54" s="2">
        <f>J54</f>
        <v>3</v>
      </c>
      <c r="J54" s="2">
        <v>3</v>
      </c>
      <c r="K54" s="2">
        <v>3</v>
      </c>
      <c r="L54" s="2"/>
      <c r="M54" s="2"/>
      <c r="N54" s="2"/>
      <c r="O54" s="2">
        <f>ROUND(P54,2)</f>
        <v>741.92</v>
      </c>
      <c r="P54" s="2">
        <f>ROUND(ROUND(ROUND(SUMIF(SmtRes!AQ42:'SmtRes'!AQ44,"=1",SmtRes!CU42:'SmtRes'!CU44),2),2)*I54/100,2)</f>
        <v>741.92</v>
      </c>
      <c r="Q54" s="2">
        <f>ROUND(CR54*I54,2)</f>
        <v>0</v>
      </c>
      <c r="R54" s="2">
        <f>ROUND(CS54*I54,2)</f>
        <v>0</v>
      </c>
      <c r="S54" s="2">
        <f>ROUND(CT54*I54,2)</f>
        <v>0</v>
      </c>
      <c r="T54" s="2">
        <f t="shared" si="14"/>
        <v>0</v>
      </c>
      <c r="U54" s="2">
        <f>ROUND(CV54*I54,7)</f>
        <v>0</v>
      </c>
      <c r="V54" s="2">
        <f>ROUND(CW54*I54,7)</f>
        <v>0</v>
      </c>
      <c r="W54" s="2">
        <f t="shared" si="15"/>
        <v>0</v>
      </c>
      <c r="X54" s="2">
        <f t="shared" si="16"/>
        <v>0</v>
      </c>
      <c r="Y54" s="2">
        <f t="shared" si="17"/>
        <v>0</v>
      </c>
      <c r="Z54" s="2"/>
      <c r="AA54" s="2">
        <v>-1</v>
      </c>
      <c r="AB54" s="2">
        <f t="shared" si="18"/>
        <v>0</v>
      </c>
      <c r="AC54" s="2">
        <f>ROUND((ES54),6)</f>
        <v>0</v>
      </c>
      <c r="AD54" s="2">
        <f>ROUND((((ET54)-(EU54))+AE54),6)</f>
        <v>0</v>
      </c>
      <c r="AE54" s="2">
        <f>ROUND((EU54),6)</f>
        <v>0</v>
      </c>
      <c r="AF54" s="2">
        <f>ROUND((EV54),6)</f>
        <v>0</v>
      </c>
      <c r="AG54" s="2">
        <f t="shared" si="19"/>
        <v>0</v>
      </c>
      <c r="AH54" s="2">
        <f>(EW54)</f>
        <v>0</v>
      </c>
      <c r="AI54" s="2">
        <f>(EX54)</f>
        <v>0</v>
      </c>
      <c r="AJ54" s="2">
        <f t="shared" si="20"/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89</v>
      </c>
      <c r="AU54" s="2">
        <v>44</v>
      </c>
      <c r="AV54" s="2">
        <v>1</v>
      </c>
      <c r="AW54" s="2">
        <v>1</v>
      </c>
      <c r="AX54" s="2"/>
      <c r="AY54" s="2"/>
      <c r="AZ54" s="2">
        <v>1</v>
      </c>
      <c r="BA54" s="2">
        <v>1</v>
      </c>
      <c r="BB54" s="2">
        <v>1</v>
      </c>
      <c r="BC54" s="2">
        <v>1</v>
      </c>
      <c r="BD54" s="2" t="s">
        <v>3</v>
      </c>
      <c r="BE54" s="2" t="s">
        <v>3</v>
      </c>
      <c r="BF54" s="2" t="s">
        <v>3</v>
      </c>
      <c r="BG54" s="2" t="s">
        <v>3</v>
      </c>
      <c r="BH54" s="2">
        <v>3</v>
      </c>
      <c r="BI54" s="2">
        <v>2</v>
      </c>
      <c r="BJ54" s="2" t="s">
        <v>3</v>
      </c>
      <c r="BK54" s="2"/>
      <c r="BL54" s="2"/>
      <c r="BM54" s="2">
        <v>141002</v>
      </c>
      <c r="BN54" s="2">
        <v>0</v>
      </c>
      <c r="BO54" s="2" t="s">
        <v>3</v>
      </c>
      <c r="BP54" s="2">
        <v>0</v>
      </c>
      <c r="BQ54" s="2">
        <v>3</v>
      </c>
      <c r="BR54" s="2">
        <v>0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 t="s">
        <v>3</v>
      </c>
      <c r="BZ54" s="2">
        <v>89</v>
      </c>
      <c r="CA54" s="2">
        <v>44</v>
      </c>
      <c r="CB54" s="2" t="s">
        <v>3</v>
      </c>
      <c r="CC54" s="2"/>
      <c r="CD54" s="2"/>
      <c r="CE54" s="2">
        <v>0</v>
      </c>
      <c r="CF54" s="2">
        <v>0</v>
      </c>
      <c r="CG54" s="2">
        <v>0</v>
      </c>
      <c r="CH54" s="2"/>
      <c r="CI54" s="2"/>
      <c r="CJ54" s="2"/>
      <c r="CK54" s="2"/>
      <c r="CL54" s="2"/>
      <c r="CM54" s="2">
        <v>0</v>
      </c>
      <c r="CN54" s="2" t="s">
        <v>3</v>
      </c>
      <c r="CO54" s="2">
        <v>0</v>
      </c>
      <c r="CP54" s="2">
        <f>0</f>
        <v>0</v>
      </c>
      <c r="CQ54" s="2">
        <f>0</f>
        <v>0</v>
      </c>
      <c r="CR54" s="2">
        <f>0</f>
        <v>0</v>
      </c>
      <c r="CS54" s="2">
        <f>0</f>
        <v>0</v>
      </c>
      <c r="CT54" s="2">
        <f>0</f>
        <v>0</v>
      </c>
      <c r="CU54" s="2">
        <f>0</f>
        <v>0</v>
      </c>
      <c r="CV54" s="2">
        <f>0</f>
        <v>0</v>
      </c>
      <c r="CW54" s="2">
        <f>0</f>
        <v>0</v>
      </c>
      <c r="CX54" s="2">
        <f>0</f>
        <v>0</v>
      </c>
      <c r="CY54" s="2">
        <f>0</f>
        <v>0</v>
      </c>
      <c r="CZ54" s="2">
        <f>0</f>
        <v>0</v>
      </c>
      <c r="DA54" s="2"/>
      <c r="DB54" s="2"/>
      <c r="DC54" s="2" t="s">
        <v>3</v>
      </c>
      <c r="DD54" s="2" t="s">
        <v>3</v>
      </c>
      <c r="DE54" s="2" t="s">
        <v>3</v>
      </c>
      <c r="DF54" s="2" t="s">
        <v>3</v>
      </c>
      <c r="DG54" s="2" t="s">
        <v>3</v>
      </c>
      <c r="DH54" s="2" t="s">
        <v>3</v>
      </c>
      <c r="DI54" s="2" t="s">
        <v>3</v>
      </c>
      <c r="DJ54" s="2" t="s">
        <v>3</v>
      </c>
      <c r="DK54" s="2" t="s">
        <v>3</v>
      </c>
      <c r="DL54" s="2" t="s">
        <v>3</v>
      </c>
      <c r="DM54" s="2" t="s">
        <v>3</v>
      </c>
      <c r="DN54" s="2">
        <v>0</v>
      </c>
      <c r="DO54" s="2">
        <v>0</v>
      </c>
      <c r="DP54" s="2">
        <v>1</v>
      </c>
      <c r="DQ54" s="2">
        <v>1</v>
      </c>
      <c r="DR54" s="2"/>
      <c r="DS54" s="2"/>
      <c r="DT54" s="2"/>
      <c r="DU54" s="2">
        <v>1013</v>
      </c>
      <c r="DV54" s="2" t="s">
        <v>32</v>
      </c>
      <c r="DW54" s="2" t="s">
        <v>32</v>
      </c>
      <c r="DX54" s="2">
        <v>1</v>
      </c>
      <c r="DY54" s="2"/>
      <c r="DZ54" s="2" t="s">
        <v>3</v>
      </c>
      <c r="EA54" s="2" t="s">
        <v>3</v>
      </c>
      <c r="EB54" s="2" t="s">
        <v>3</v>
      </c>
      <c r="EC54" s="2" t="s">
        <v>3</v>
      </c>
      <c r="ED54" s="2"/>
      <c r="EE54" s="2">
        <v>91082393</v>
      </c>
      <c r="EF54" s="2">
        <v>3</v>
      </c>
      <c r="EG54" s="2" t="s">
        <v>20</v>
      </c>
      <c r="EH54" s="2">
        <v>104</v>
      </c>
      <c r="EI54" s="2" t="s">
        <v>21</v>
      </c>
      <c r="EJ54" s="2">
        <v>2</v>
      </c>
      <c r="EK54" s="2">
        <v>141002</v>
      </c>
      <c r="EL54" s="2" t="s">
        <v>21</v>
      </c>
      <c r="EM54" s="2" t="s">
        <v>22</v>
      </c>
      <c r="EN54" s="2"/>
      <c r="EO54" s="2" t="s">
        <v>3</v>
      </c>
      <c r="EP54" s="2"/>
      <c r="EQ54" s="2">
        <v>1024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>
        <v>0</v>
      </c>
      <c r="FR54" s="2">
        <v>0</v>
      </c>
      <c r="FS54" s="2">
        <v>0</v>
      </c>
      <c r="FT54" s="2"/>
      <c r="FU54" s="2"/>
      <c r="FV54" s="2"/>
      <c r="FW54" s="2"/>
      <c r="FX54" s="2">
        <v>89</v>
      </c>
      <c r="FY54" s="2">
        <v>44</v>
      </c>
      <c r="FZ54" s="2"/>
      <c r="GA54" s="2" t="s">
        <v>3</v>
      </c>
      <c r="GB54" s="2"/>
      <c r="GC54" s="2"/>
      <c r="GD54" s="2">
        <v>1</v>
      </c>
      <c r="GE54" s="2"/>
      <c r="GF54" s="2">
        <v>-152123987</v>
      </c>
      <c r="GG54" s="2">
        <v>2</v>
      </c>
      <c r="GH54" s="2">
        <v>1</v>
      </c>
      <c r="GI54" s="2">
        <v>-2</v>
      </c>
      <c r="GJ54" s="2">
        <v>0</v>
      </c>
      <c r="GK54" s="2">
        <v>0</v>
      </c>
      <c r="GL54" s="2">
        <f t="shared" si="21"/>
        <v>0</v>
      </c>
      <c r="GM54" s="2">
        <f t="shared" si="22"/>
        <v>741.92</v>
      </c>
      <c r="GN54" s="2">
        <f t="shared" si="23"/>
        <v>0</v>
      </c>
      <c r="GO54" s="2">
        <f t="shared" si="24"/>
        <v>741.92</v>
      </c>
      <c r="GP54" s="2">
        <f t="shared" si="25"/>
        <v>0</v>
      </c>
      <c r="GQ54" s="2"/>
      <c r="GR54" s="2">
        <v>0</v>
      </c>
      <c r="GS54" s="2">
        <v>3</v>
      </c>
      <c r="GT54" s="2">
        <v>0</v>
      </c>
      <c r="GU54" s="2" t="s">
        <v>3</v>
      </c>
      <c r="GV54" s="2">
        <f t="shared" si="26"/>
        <v>0</v>
      </c>
      <c r="GW54" s="2">
        <v>1</v>
      </c>
      <c r="GX54" s="2">
        <f t="shared" si="27"/>
        <v>0</v>
      </c>
      <c r="GY54" s="2"/>
      <c r="GZ54" s="2"/>
      <c r="HA54" s="2">
        <v>0</v>
      </c>
      <c r="HB54" s="2">
        <v>0</v>
      </c>
      <c r="HC54" s="2">
        <f>0</f>
        <v>0</v>
      </c>
      <c r="HD54" s="2"/>
      <c r="HE54" s="2" t="s">
        <v>3</v>
      </c>
      <c r="HF54" s="2" t="s">
        <v>3</v>
      </c>
      <c r="HG54" s="2"/>
      <c r="HH54" s="2"/>
      <c r="HI54" s="2"/>
      <c r="HJ54" s="2"/>
      <c r="HK54" s="2"/>
      <c r="HL54" s="2"/>
      <c r="HM54" s="2" t="s">
        <v>3</v>
      </c>
      <c r="HN54" s="2" t="s">
        <v>23</v>
      </c>
      <c r="HO54" s="2" t="s">
        <v>24</v>
      </c>
      <c r="HP54" s="2" t="s">
        <v>21</v>
      </c>
      <c r="HQ54" s="2" t="s">
        <v>21</v>
      </c>
      <c r="HR54" s="2"/>
      <c r="HS54" s="2">
        <v>0</v>
      </c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>
        <v>0</v>
      </c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x14ac:dyDescent="0.2">
      <c r="A55" s="2">
        <v>17</v>
      </c>
      <c r="B55" s="2">
        <v>1</v>
      </c>
      <c r="C55" s="2">
        <f>ROW(SmtRes!A47)</f>
        <v>47</v>
      </c>
      <c r="D55" s="2">
        <f>ROW(EtalonRes!A39)</f>
        <v>39</v>
      </c>
      <c r="E55" s="2" t="s">
        <v>3</v>
      </c>
      <c r="F55" s="2" t="s">
        <v>96</v>
      </c>
      <c r="G55" s="2" t="s">
        <v>97</v>
      </c>
      <c r="H55" s="2" t="s">
        <v>18</v>
      </c>
      <c r="I55" s="2">
        <f>ROUND(1,7)</f>
        <v>1</v>
      </c>
      <c r="J55" s="2">
        <v>0</v>
      </c>
      <c r="K55" s="2">
        <f>ROUND(1,7)</f>
        <v>1</v>
      </c>
      <c r="L55" s="2"/>
      <c r="M55" s="2"/>
      <c r="N55" s="2"/>
      <c r="O55" s="2">
        <f>ROUND(CP55,2)</f>
        <v>7378.4</v>
      </c>
      <c r="P55" s="2">
        <f>SUMIF(SmtRes!AQ45:'SmtRes'!AQ47,"=1",SmtRes!DF45:'SmtRes'!DF47)</f>
        <v>0</v>
      </c>
      <c r="Q55" s="2">
        <f>SUMIF(SmtRes!AQ45:'SmtRes'!AQ47,"=1",SmtRes!DG45:'SmtRes'!DG47)</f>
        <v>0</v>
      </c>
      <c r="R55" s="2">
        <f>SUMIF(SmtRes!AQ45:'SmtRes'!AQ47,"=1",SmtRes!DH45:'SmtRes'!DH47)</f>
        <v>0</v>
      </c>
      <c r="S55" s="2">
        <f>SUMIF(SmtRes!AQ45:'SmtRes'!AQ47,"=1",SmtRes!DI45:'SmtRes'!DI47)</f>
        <v>7378.4</v>
      </c>
      <c r="T55" s="2">
        <f t="shared" si="14"/>
        <v>0</v>
      </c>
      <c r="U55" s="2">
        <f>SUMIF(SmtRes!AQ45:'SmtRes'!AQ47,"=1",SmtRes!CV45:'SmtRes'!CV47)</f>
        <v>9.66</v>
      </c>
      <c r="V55" s="2">
        <f>SUMIF(SmtRes!AQ45:'SmtRes'!AQ47,"=1",SmtRes!CW45:'SmtRes'!CW47)</f>
        <v>0</v>
      </c>
      <c r="W55" s="2">
        <f t="shared" si="15"/>
        <v>0</v>
      </c>
      <c r="X55" s="2">
        <f t="shared" si="16"/>
        <v>6566.78</v>
      </c>
      <c r="Y55" s="2">
        <f t="shared" si="17"/>
        <v>3246.5</v>
      </c>
      <c r="Z55" s="2"/>
      <c r="AA55" s="2">
        <v>-1</v>
      </c>
      <c r="AB55" s="2">
        <f t="shared" si="18"/>
        <v>7378.4045999999998</v>
      </c>
      <c r="AC55" s="2">
        <f>ROUND((0),6)</f>
        <v>0</v>
      </c>
      <c r="AD55" s="2">
        <f>ROUND((((0)-(0))+AE55),6)</f>
        <v>0</v>
      </c>
      <c r="AE55" s="2">
        <f>ROUND((0),6)</f>
        <v>0</v>
      </c>
      <c r="AF55" s="2">
        <f>ROUND((SUM(SmtRes!BT45:'SmtRes'!BT47)),6)</f>
        <v>7378.4045999999998</v>
      </c>
      <c r="AG55" s="2">
        <f t="shared" si="19"/>
        <v>0</v>
      </c>
      <c r="AH55" s="2">
        <f>(SUM(SmtRes!BU45:'SmtRes'!BU47))</f>
        <v>9.66</v>
      </c>
      <c r="AI55" s="2">
        <f>(0)</f>
        <v>0</v>
      </c>
      <c r="AJ55" s="2">
        <f t="shared" si="20"/>
        <v>0</v>
      </c>
      <c r="AK55" s="2">
        <v>7378.4045999999998</v>
      </c>
      <c r="AL55" s="2">
        <v>0</v>
      </c>
      <c r="AM55" s="2">
        <v>0</v>
      </c>
      <c r="AN55" s="2">
        <v>0</v>
      </c>
      <c r="AO55" s="2">
        <v>7378.4045999999998</v>
      </c>
      <c r="AP55" s="2">
        <v>0</v>
      </c>
      <c r="AQ55" s="2">
        <v>9.66</v>
      </c>
      <c r="AR55" s="2">
        <v>0</v>
      </c>
      <c r="AS55" s="2">
        <v>0</v>
      </c>
      <c r="AT55" s="2">
        <v>89</v>
      </c>
      <c r="AU55" s="2">
        <v>44</v>
      </c>
      <c r="AV55" s="2">
        <v>1</v>
      </c>
      <c r="AW55" s="2">
        <v>1</v>
      </c>
      <c r="AX55" s="2"/>
      <c r="AY55" s="2"/>
      <c r="AZ55" s="2">
        <v>1</v>
      </c>
      <c r="BA55" s="2">
        <v>1</v>
      </c>
      <c r="BB55" s="2">
        <v>1</v>
      </c>
      <c r="BC55" s="2">
        <v>1</v>
      </c>
      <c r="BD55" s="2" t="s">
        <v>3</v>
      </c>
      <c r="BE55" s="2" t="s">
        <v>3</v>
      </c>
      <c r="BF55" s="2" t="s">
        <v>3</v>
      </c>
      <c r="BG55" s="2" t="s">
        <v>3</v>
      </c>
      <c r="BH55" s="2">
        <v>0</v>
      </c>
      <c r="BI55" s="2">
        <v>2</v>
      </c>
      <c r="BJ55" s="2" t="s">
        <v>98</v>
      </c>
      <c r="BK55" s="2"/>
      <c r="BL55" s="2"/>
      <c r="BM55" s="2">
        <v>141001</v>
      </c>
      <c r="BN55" s="2">
        <v>0</v>
      </c>
      <c r="BO55" s="2" t="s">
        <v>3</v>
      </c>
      <c r="BP55" s="2">
        <v>0</v>
      </c>
      <c r="BQ55" s="2">
        <v>3</v>
      </c>
      <c r="BR55" s="2">
        <v>0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 t="s">
        <v>3</v>
      </c>
      <c r="BZ55" s="2">
        <v>89</v>
      </c>
      <c r="CA55" s="2">
        <v>44</v>
      </c>
      <c r="CB55" s="2" t="s">
        <v>3</v>
      </c>
      <c r="CC55" s="2"/>
      <c r="CD55" s="2"/>
      <c r="CE55" s="2">
        <v>0</v>
      </c>
      <c r="CF55" s="2">
        <v>0</v>
      </c>
      <c r="CG55" s="2">
        <v>0</v>
      </c>
      <c r="CH55" s="2"/>
      <c r="CI55" s="2"/>
      <c r="CJ55" s="2"/>
      <c r="CK55" s="2"/>
      <c r="CL55" s="2"/>
      <c r="CM55" s="2">
        <v>0</v>
      </c>
      <c r="CN55" s="2" t="s">
        <v>3</v>
      </c>
      <c r="CO55" s="2">
        <v>0</v>
      </c>
      <c r="CP55" s="2">
        <f>(P55+Q55+S55+R55)</f>
        <v>7378.4</v>
      </c>
      <c r="CQ55" s="2">
        <f>SUMIF(SmtRes!AQ45:'SmtRes'!AQ47,"=1",SmtRes!AA45:'SmtRes'!AA47)</f>
        <v>0</v>
      </c>
      <c r="CR55" s="2">
        <f>SUMIF(SmtRes!AQ45:'SmtRes'!AQ47,"=1",SmtRes!AB45:'SmtRes'!AB47)</f>
        <v>0</v>
      </c>
      <c r="CS55" s="2">
        <f>SUMIF(SmtRes!AQ45:'SmtRes'!AQ47,"=1",SmtRes!AC45:'SmtRes'!AC47)</f>
        <v>0</v>
      </c>
      <c r="CT55" s="2">
        <f>SUMIF(SmtRes!AQ45:'SmtRes'!AQ47,"=1",SmtRes!AD45:'SmtRes'!AD47)</f>
        <v>763.81</v>
      </c>
      <c r="CU55" s="2">
        <f>AG55</f>
        <v>0</v>
      </c>
      <c r="CV55" s="2">
        <f>SUMIF(SmtRes!AQ45:'SmtRes'!AQ47,"=1",SmtRes!BU45:'SmtRes'!BU47)</f>
        <v>9.66</v>
      </c>
      <c r="CW55" s="2">
        <f>SUMIF(SmtRes!AQ45:'SmtRes'!AQ47,"=1",SmtRes!BV45:'SmtRes'!BV47)</f>
        <v>0</v>
      </c>
      <c r="CX55" s="2">
        <f>AJ55</f>
        <v>0</v>
      </c>
      <c r="CY55" s="2">
        <f>(((S55+R55)*AT55)/100)</f>
        <v>6566.7759999999998</v>
      </c>
      <c r="CZ55" s="2">
        <f>(((S55+R55)*AU55)/100)</f>
        <v>3246.4959999999996</v>
      </c>
      <c r="DA55" s="2"/>
      <c r="DB55" s="2"/>
      <c r="DC55" s="2" t="s">
        <v>3</v>
      </c>
      <c r="DD55" s="2" t="s">
        <v>3</v>
      </c>
      <c r="DE55" s="2" t="s">
        <v>3</v>
      </c>
      <c r="DF55" s="2" t="s">
        <v>3</v>
      </c>
      <c r="DG55" s="2" t="s">
        <v>3</v>
      </c>
      <c r="DH55" s="2" t="s">
        <v>3</v>
      </c>
      <c r="DI55" s="2" t="s">
        <v>3</v>
      </c>
      <c r="DJ55" s="2" t="s">
        <v>3</v>
      </c>
      <c r="DK55" s="2" t="s">
        <v>3</v>
      </c>
      <c r="DL55" s="2" t="s">
        <v>3</v>
      </c>
      <c r="DM55" s="2" t="s">
        <v>3</v>
      </c>
      <c r="DN55" s="2">
        <v>0</v>
      </c>
      <c r="DO55" s="2">
        <v>0</v>
      </c>
      <c r="DP55" s="2">
        <v>1</v>
      </c>
      <c r="DQ55" s="2">
        <v>1</v>
      </c>
      <c r="DR55" s="2"/>
      <c r="DS55" s="2"/>
      <c r="DT55" s="2"/>
      <c r="DU55" s="2">
        <v>1013</v>
      </c>
      <c r="DV55" s="2" t="s">
        <v>18</v>
      </c>
      <c r="DW55" s="2" t="s">
        <v>18</v>
      </c>
      <c r="DX55" s="2">
        <v>1</v>
      </c>
      <c r="DY55" s="2"/>
      <c r="DZ55" s="2" t="s">
        <v>3</v>
      </c>
      <c r="EA55" s="2" t="s">
        <v>3</v>
      </c>
      <c r="EB55" s="2" t="s">
        <v>3</v>
      </c>
      <c r="EC55" s="2" t="s">
        <v>3</v>
      </c>
      <c r="ED55" s="2"/>
      <c r="EE55" s="2">
        <v>91082123</v>
      </c>
      <c r="EF55" s="2">
        <v>3</v>
      </c>
      <c r="EG55" s="2" t="s">
        <v>20</v>
      </c>
      <c r="EH55" s="2">
        <v>104</v>
      </c>
      <c r="EI55" s="2" t="s">
        <v>21</v>
      </c>
      <c r="EJ55" s="2">
        <v>2</v>
      </c>
      <c r="EK55" s="2">
        <v>141001</v>
      </c>
      <c r="EL55" s="2" t="s">
        <v>21</v>
      </c>
      <c r="EM55" s="2" t="s">
        <v>22</v>
      </c>
      <c r="EN55" s="2"/>
      <c r="EO55" s="2" t="s">
        <v>3</v>
      </c>
      <c r="EP55" s="2"/>
      <c r="EQ55" s="2">
        <v>1024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9.66</v>
      </c>
      <c r="EX55" s="2">
        <v>0</v>
      </c>
      <c r="EY55" s="2">
        <v>0</v>
      </c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>
        <v>0</v>
      </c>
      <c r="FR55" s="2">
        <v>0</v>
      </c>
      <c r="FS55" s="2">
        <v>0</v>
      </c>
      <c r="FT55" s="2"/>
      <c r="FU55" s="2"/>
      <c r="FV55" s="2"/>
      <c r="FW55" s="2"/>
      <c r="FX55" s="2">
        <v>89</v>
      </c>
      <c r="FY55" s="2">
        <v>44</v>
      </c>
      <c r="FZ55" s="2"/>
      <c r="GA55" s="2" t="s">
        <v>3</v>
      </c>
      <c r="GB55" s="2"/>
      <c r="GC55" s="2"/>
      <c r="GD55" s="2">
        <v>1</v>
      </c>
      <c r="GE55" s="2"/>
      <c r="GF55" s="2">
        <v>1084743627</v>
      </c>
      <c r="GG55" s="2">
        <v>2</v>
      </c>
      <c r="GH55" s="2">
        <v>1</v>
      </c>
      <c r="GI55" s="2">
        <v>-2</v>
      </c>
      <c r="GJ55" s="2">
        <v>0</v>
      </c>
      <c r="GK55" s="2">
        <v>0</v>
      </c>
      <c r="GL55" s="2">
        <f t="shared" si="21"/>
        <v>0</v>
      </c>
      <c r="GM55" s="2">
        <f t="shared" si="22"/>
        <v>17191.68</v>
      </c>
      <c r="GN55" s="2">
        <f t="shared" si="23"/>
        <v>0</v>
      </c>
      <c r="GO55" s="2">
        <f t="shared" si="24"/>
        <v>17191.68</v>
      </c>
      <c r="GP55" s="2">
        <f t="shared" si="25"/>
        <v>0</v>
      </c>
      <c r="GQ55" s="2"/>
      <c r="GR55" s="2">
        <v>0</v>
      </c>
      <c r="GS55" s="2">
        <v>3</v>
      </c>
      <c r="GT55" s="2">
        <v>0</v>
      </c>
      <c r="GU55" s="2" t="s">
        <v>3</v>
      </c>
      <c r="GV55" s="2">
        <f t="shared" si="26"/>
        <v>0</v>
      </c>
      <c r="GW55" s="2">
        <v>1</v>
      </c>
      <c r="GX55" s="2">
        <f t="shared" si="27"/>
        <v>0</v>
      </c>
      <c r="GY55" s="2"/>
      <c r="GZ55" s="2"/>
      <c r="HA55" s="2">
        <v>0</v>
      </c>
      <c r="HB55" s="2">
        <v>0</v>
      </c>
      <c r="HC55" s="2">
        <f>GV55*GW55</f>
        <v>0</v>
      </c>
      <c r="HD55" s="2"/>
      <c r="HE55" s="2" t="s">
        <v>3</v>
      </c>
      <c r="HF55" s="2" t="s">
        <v>3</v>
      </c>
      <c r="HG55" s="2"/>
      <c r="HH55" s="2"/>
      <c r="HI55" s="2"/>
      <c r="HJ55" s="2"/>
      <c r="HK55" s="2"/>
      <c r="HL55" s="2"/>
      <c r="HM55" s="2" t="s">
        <v>3</v>
      </c>
      <c r="HN55" s="2" t="s">
        <v>23</v>
      </c>
      <c r="HO55" s="2" t="s">
        <v>24</v>
      </c>
      <c r="HP55" s="2" t="s">
        <v>21</v>
      </c>
      <c r="HQ55" s="2" t="s">
        <v>21</v>
      </c>
      <c r="HR55" s="2"/>
      <c r="HS55" s="2">
        <v>0</v>
      </c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>
        <v>0</v>
      </c>
      <c r="IL55" s="2"/>
      <c r="IM55" s="2"/>
      <c r="IN55" s="2"/>
      <c r="IO55" s="2"/>
      <c r="IP55" s="2"/>
      <c r="IQ55" s="2"/>
      <c r="IR55" s="2"/>
      <c r="IS55" s="2"/>
      <c r="IT55" s="2"/>
      <c r="IU55" s="2"/>
    </row>
    <row r="56" spans="1:255" x14ac:dyDescent="0.2">
      <c r="A56" s="2">
        <v>18</v>
      </c>
      <c r="B56" s="2">
        <v>1</v>
      </c>
      <c r="C56" s="2">
        <v>46</v>
      </c>
      <c r="D56" s="2"/>
      <c r="E56" s="2" t="s">
        <v>3</v>
      </c>
      <c r="F56" s="2" t="s">
        <v>30</v>
      </c>
      <c r="G56" s="2" t="s">
        <v>31</v>
      </c>
      <c r="H56" s="2" t="s">
        <v>32</v>
      </c>
      <c r="I56" s="2">
        <f>J56</f>
        <v>3</v>
      </c>
      <c r="J56" s="2">
        <v>3</v>
      </c>
      <c r="K56" s="2">
        <v>3</v>
      </c>
      <c r="L56" s="2"/>
      <c r="M56" s="2"/>
      <c r="N56" s="2"/>
      <c r="O56" s="2">
        <f>ROUND(P56,2)</f>
        <v>221.35</v>
      </c>
      <c r="P56" s="2">
        <f>ROUND(ROUND(ROUND(SUMIF(SmtRes!AQ45:'SmtRes'!AQ47,"=1",SmtRes!CU45:'SmtRes'!CU47),2),2)*I56/100,2)</f>
        <v>221.35</v>
      </c>
      <c r="Q56" s="2">
        <f>ROUND(CR56*I56,2)</f>
        <v>0</v>
      </c>
      <c r="R56" s="2">
        <f>ROUND(CS56*I56,2)</f>
        <v>0</v>
      </c>
      <c r="S56" s="2">
        <f>ROUND(CT56*I56,2)</f>
        <v>0</v>
      </c>
      <c r="T56" s="2">
        <f t="shared" ref="T56:T78" si="58">ROUND(CU56*I56,2)</f>
        <v>0</v>
      </c>
      <c r="U56" s="2">
        <f>ROUND(CV56*I56,7)</f>
        <v>0</v>
      </c>
      <c r="V56" s="2">
        <f>ROUND(CW56*I56,7)</f>
        <v>0</v>
      </c>
      <c r="W56" s="2">
        <f t="shared" ref="W56:W78" si="59">ROUND(CX56*I56,2)</f>
        <v>0</v>
      </c>
      <c r="X56" s="2">
        <f t="shared" ref="X56:X78" si="60">ROUND(CY56,2)</f>
        <v>0</v>
      </c>
      <c r="Y56" s="2">
        <f t="shared" ref="Y56:Y78" si="61">ROUND(CZ56,2)</f>
        <v>0</v>
      </c>
      <c r="Z56" s="2"/>
      <c r="AA56" s="2">
        <v>-1</v>
      </c>
      <c r="AB56" s="2">
        <f t="shared" ref="AB56:AB78" si="62">ROUND((AC56+AD56+AF56),6)</f>
        <v>0</v>
      </c>
      <c r="AC56" s="2">
        <f>ROUND((ES56),6)</f>
        <v>0</v>
      </c>
      <c r="AD56" s="2">
        <f>ROUND((((ET56)-(EU56))+AE56),6)</f>
        <v>0</v>
      </c>
      <c r="AE56" s="2">
        <f>ROUND((EU56),6)</f>
        <v>0</v>
      </c>
      <c r="AF56" s="2">
        <f>ROUND((EV56),6)</f>
        <v>0</v>
      </c>
      <c r="AG56" s="2">
        <f t="shared" ref="AG56:AG78" si="63">ROUND((AP56),6)</f>
        <v>0</v>
      </c>
      <c r="AH56" s="2">
        <f>(EW56)</f>
        <v>0</v>
      </c>
      <c r="AI56" s="2">
        <f>(EX56)</f>
        <v>0</v>
      </c>
      <c r="AJ56" s="2">
        <f t="shared" ref="AJ56:AJ78" si="64">(AS56)</f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89</v>
      </c>
      <c r="AU56" s="2">
        <v>44</v>
      </c>
      <c r="AV56" s="2">
        <v>1</v>
      </c>
      <c r="AW56" s="2">
        <v>1</v>
      </c>
      <c r="AX56" s="2"/>
      <c r="AY56" s="2"/>
      <c r="AZ56" s="2">
        <v>1</v>
      </c>
      <c r="BA56" s="2">
        <v>1</v>
      </c>
      <c r="BB56" s="2">
        <v>1</v>
      </c>
      <c r="BC56" s="2">
        <v>1</v>
      </c>
      <c r="BD56" s="2" t="s">
        <v>3</v>
      </c>
      <c r="BE56" s="2" t="s">
        <v>3</v>
      </c>
      <c r="BF56" s="2" t="s">
        <v>3</v>
      </c>
      <c r="BG56" s="2" t="s">
        <v>3</v>
      </c>
      <c r="BH56" s="2">
        <v>3</v>
      </c>
      <c r="BI56" s="2">
        <v>2</v>
      </c>
      <c r="BJ56" s="2" t="s">
        <v>3</v>
      </c>
      <c r="BK56" s="2"/>
      <c r="BL56" s="2"/>
      <c r="BM56" s="2">
        <v>141001</v>
      </c>
      <c r="BN56" s="2">
        <v>0</v>
      </c>
      <c r="BO56" s="2" t="s">
        <v>3</v>
      </c>
      <c r="BP56" s="2">
        <v>0</v>
      </c>
      <c r="BQ56" s="2">
        <v>3</v>
      </c>
      <c r="BR56" s="2">
        <v>0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 t="s">
        <v>3</v>
      </c>
      <c r="BZ56" s="2">
        <v>89</v>
      </c>
      <c r="CA56" s="2">
        <v>44</v>
      </c>
      <c r="CB56" s="2" t="s">
        <v>3</v>
      </c>
      <c r="CC56" s="2"/>
      <c r="CD56" s="2"/>
      <c r="CE56" s="2">
        <v>0</v>
      </c>
      <c r="CF56" s="2">
        <v>0</v>
      </c>
      <c r="CG56" s="2">
        <v>0</v>
      </c>
      <c r="CH56" s="2"/>
      <c r="CI56" s="2"/>
      <c r="CJ56" s="2"/>
      <c r="CK56" s="2"/>
      <c r="CL56" s="2"/>
      <c r="CM56" s="2">
        <v>0</v>
      </c>
      <c r="CN56" s="2" t="s">
        <v>3</v>
      </c>
      <c r="CO56" s="2">
        <v>0</v>
      </c>
      <c r="CP56" s="2">
        <f>0</f>
        <v>0</v>
      </c>
      <c r="CQ56" s="2">
        <f>0</f>
        <v>0</v>
      </c>
      <c r="CR56" s="2">
        <f>0</f>
        <v>0</v>
      </c>
      <c r="CS56" s="2">
        <f>0</f>
        <v>0</v>
      </c>
      <c r="CT56" s="2">
        <f>0</f>
        <v>0</v>
      </c>
      <c r="CU56" s="2">
        <f>0</f>
        <v>0</v>
      </c>
      <c r="CV56" s="2">
        <f>0</f>
        <v>0</v>
      </c>
      <c r="CW56" s="2">
        <f>0</f>
        <v>0</v>
      </c>
      <c r="CX56" s="2">
        <f>0</f>
        <v>0</v>
      </c>
      <c r="CY56" s="2">
        <f>0</f>
        <v>0</v>
      </c>
      <c r="CZ56" s="2">
        <f>0</f>
        <v>0</v>
      </c>
      <c r="DA56" s="2"/>
      <c r="DB56" s="2"/>
      <c r="DC56" s="2" t="s">
        <v>3</v>
      </c>
      <c r="DD56" s="2" t="s">
        <v>3</v>
      </c>
      <c r="DE56" s="2" t="s">
        <v>3</v>
      </c>
      <c r="DF56" s="2" t="s">
        <v>3</v>
      </c>
      <c r="DG56" s="2" t="s">
        <v>3</v>
      </c>
      <c r="DH56" s="2" t="s">
        <v>3</v>
      </c>
      <c r="DI56" s="2" t="s">
        <v>3</v>
      </c>
      <c r="DJ56" s="2" t="s">
        <v>3</v>
      </c>
      <c r="DK56" s="2" t="s">
        <v>3</v>
      </c>
      <c r="DL56" s="2" t="s">
        <v>3</v>
      </c>
      <c r="DM56" s="2" t="s">
        <v>3</v>
      </c>
      <c r="DN56" s="2">
        <v>0</v>
      </c>
      <c r="DO56" s="2">
        <v>0</v>
      </c>
      <c r="DP56" s="2">
        <v>1</v>
      </c>
      <c r="DQ56" s="2">
        <v>1</v>
      </c>
      <c r="DR56" s="2"/>
      <c r="DS56" s="2"/>
      <c r="DT56" s="2"/>
      <c r="DU56" s="2">
        <v>1013</v>
      </c>
      <c r="DV56" s="2" t="s">
        <v>32</v>
      </c>
      <c r="DW56" s="2" t="s">
        <v>32</v>
      </c>
      <c r="DX56" s="2">
        <v>1</v>
      </c>
      <c r="DY56" s="2"/>
      <c r="DZ56" s="2" t="s">
        <v>3</v>
      </c>
      <c r="EA56" s="2" t="s">
        <v>3</v>
      </c>
      <c r="EB56" s="2" t="s">
        <v>3</v>
      </c>
      <c r="EC56" s="2" t="s">
        <v>3</v>
      </c>
      <c r="ED56" s="2"/>
      <c r="EE56" s="2">
        <v>91082123</v>
      </c>
      <c r="EF56" s="2">
        <v>3</v>
      </c>
      <c r="EG56" s="2" t="s">
        <v>20</v>
      </c>
      <c r="EH56" s="2">
        <v>104</v>
      </c>
      <c r="EI56" s="2" t="s">
        <v>21</v>
      </c>
      <c r="EJ56" s="2">
        <v>2</v>
      </c>
      <c r="EK56" s="2">
        <v>141001</v>
      </c>
      <c r="EL56" s="2" t="s">
        <v>21</v>
      </c>
      <c r="EM56" s="2" t="s">
        <v>22</v>
      </c>
      <c r="EN56" s="2"/>
      <c r="EO56" s="2" t="s">
        <v>3</v>
      </c>
      <c r="EP56" s="2"/>
      <c r="EQ56" s="2">
        <v>1024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>
        <v>0</v>
      </c>
      <c r="FR56" s="2">
        <v>0</v>
      </c>
      <c r="FS56" s="2">
        <v>0</v>
      </c>
      <c r="FT56" s="2"/>
      <c r="FU56" s="2"/>
      <c r="FV56" s="2"/>
      <c r="FW56" s="2"/>
      <c r="FX56" s="2">
        <v>89</v>
      </c>
      <c r="FY56" s="2">
        <v>44</v>
      </c>
      <c r="FZ56" s="2"/>
      <c r="GA56" s="2" t="s">
        <v>3</v>
      </c>
      <c r="GB56" s="2"/>
      <c r="GC56" s="2"/>
      <c r="GD56" s="2">
        <v>1</v>
      </c>
      <c r="GE56" s="2"/>
      <c r="GF56" s="2">
        <v>-152123987</v>
      </c>
      <c r="GG56" s="2">
        <v>2</v>
      </c>
      <c r="GH56" s="2">
        <v>1</v>
      </c>
      <c r="GI56" s="2">
        <v>-2</v>
      </c>
      <c r="GJ56" s="2">
        <v>0</v>
      </c>
      <c r="GK56" s="2">
        <v>0</v>
      </c>
      <c r="GL56" s="2">
        <f t="shared" ref="GL56:GL78" si="65">ROUND(IF(AND(BH56=3,BI56=3,FS56&lt;&gt;0),P56,0),2)</f>
        <v>0</v>
      </c>
      <c r="GM56" s="2">
        <f t="shared" ref="GM56:GM78" si="66">ROUND(O56+X56+Y56,2)+GX56</f>
        <v>221.35</v>
      </c>
      <c r="GN56" s="2">
        <f t="shared" ref="GN56:GN78" si="67">IF(OR(BI56=0,BI56=1),GM56-GX56,0)</f>
        <v>0</v>
      </c>
      <c r="GO56" s="2">
        <f t="shared" ref="GO56:GO78" si="68">IF(BI56=2,GM56-GX56,0)</f>
        <v>221.35</v>
      </c>
      <c r="GP56" s="2">
        <f t="shared" ref="GP56:GP78" si="69">IF(BI56=4,GM56-GX56,0)</f>
        <v>0</v>
      </c>
      <c r="GQ56" s="2"/>
      <c r="GR56" s="2">
        <v>0</v>
      </c>
      <c r="GS56" s="2">
        <v>3</v>
      </c>
      <c r="GT56" s="2">
        <v>0</v>
      </c>
      <c r="GU56" s="2" t="s">
        <v>3</v>
      </c>
      <c r="GV56" s="2">
        <f t="shared" ref="GV56:GV78" si="70">ROUND((GT56),6)</f>
        <v>0</v>
      </c>
      <c r="GW56" s="2">
        <v>1</v>
      </c>
      <c r="GX56" s="2">
        <f t="shared" ref="GX56:GX78" si="71">ROUND(HC56*I56,2)</f>
        <v>0</v>
      </c>
      <c r="GY56" s="2"/>
      <c r="GZ56" s="2"/>
      <c r="HA56" s="2">
        <v>0</v>
      </c>
      <c r="HB56" s="2">
        <v>0</v>
      </c>
      <c r="HC56" s="2">
        <f>0</f>
        <v>0</v>
      </c>
      <c r="HD56" s="2"/>
      <c r="HE56" s="2" t="s">
        <v>3</v>
      </c>
      <c r="HF56" s="2" t="s">
        <v>3</v>
      </c>
      <c r="HG56" s="2"/>
      <c r="HH56" s="2"/>
      <c r="HI56" s="2"/>
      <c r="HJ56" s="2"/>
      <c r="HK56" s="2"/>
      <c r="HL56" s="2"/>
      <c r="HM56" s="2" t="s">
        <v>3</v>
      </c>
      <c r="HN56" s="2" t="s">
        <v>23</v>
      </c>
      <c r="HO56" s="2" t="s">
        <v>24</v>
      </c>
      <c r="HP56" s="2" t="s">
        <v>21</v>
      </c>
      <c r="HQ56" s="2" t="s">
        <v>21</v>
      </c>
      <c r="HR56" s="2"/>
      <c r="HS56" s="2">
        <v>0</v>
      </c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>
        <v>0</v>
      </c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x14ac:dyDescent="0.2">
      <c r="A57" s="2">
        <v>18</v>
      </c>
      <c r="B57" s="2">
        <v>1</v>
      </c>
      <c r="C57" s="2">
        <v>47</v>
      </c>
      <c r="D57" s="2"/>
      <c r="E57" s="2" t="s">
        <v>3</v>
      </c>
      <c r="F57" s="2" t="s">
        <v>91</v>
      </c>
      <c r="G57" s="2" t="s">
        <v>92</v>
      </c>
      <c r="H57" s="2" t="s">
        <v>93</v>
      </c>
      <c r="I57" s="2">
        <f>I55*J57</f>
        <v>1</v>
      </c>
      <c r="J57" s="2">
        <v>1</v>
      </c>
      <c r="K57" s="2">
        <v>1</v>
      </c>
      <c r="L57" s="2"/>
      <c r="M57" s="2"/>
      <c r="N57" s="2"/>
      <c r="O57" s="2">
        <f>ROUND(CP57,2)</f>
        <v>18095.240000000002</v>
      </c>
      <c r="P57" s="2">
        <f>ROUND(CQ57*I57,2)</f>
        <v>18095.240000000002</v>
      </c>
      <c r="Q57" s="2">
        <f>ROUND(CR57*I57,2)</f>
        <v>0</v>
      </c>
      <c r="R57" s="2">
        <f>ROUND(CS57*I57,2)</f>
        <v>0</v>
      </c>
      <c r="S57" s="2">
        <f>ROUND(CT57*I57,2)</f>
        <v>0</v>
      </c>
      <c r="T57" s="2">
        <f t="shared" si="58"/>
        <v>0</v>
      </c>
      <c r="U57" s="2">
        <f>ROUND(CV57*I57,7)</f>
        <v>0</v>
      </c>
      <c r="V57" s="2">
        <f>ROUND(CW57*I57,7)</f>
        <v>0</v>
      </c>
      <c r="W57" s="2">
        <f t="shared" si="59"/>
        <v>0</v>
      </c>
      <c r="X57" s="2">
        <f t="shared" si="60"/>
        <v>0</v>
      </c>
      <c r="Y57" s="2">
        <f t="shared" si="61"/>
        <v>0</v>
      </c>
      <c r="Z57" s="2"/>
      <c r="AA57" s="2">
        <v>-1</v>
      </c>
      <c r="AB57" s="2">
        <f t="shared" si="62"/>
        <v>18095.240000000002</v>
      </c>
      <c r="AC57" s="2">
        <f>ROUND((ES57),6)</f>
        <v>18095.240000000002</v>
      </c>
      <c r="AD57" s="2">
        <f>ROUND((((ET57)-(EU57))+AE57),6)</f>
        <v>0</v>
      </c>
      <c r="AE57" s="2">
        <f>ROUND((EU57),6)</f>
        <v>0</v>
      </c>
      <c r="AF57" s="2">
        <f>ROUND((EV57),6)</f>
        <v>0</v>
      </c>
      <c r="AG57" s="2">
        <f t="shared" si="63"/>
        <v>0</v>
      </c>
      <c r="AH57" s="2">
        <f>(EW57)</f>
        <v>0</v>
      </c>
      <c r="AI57" s="2">
        <f>(EX57)</f>
        <v>0</v>
      </c>
      <c r="AJ57" s="2">
        <f t="shared" si="64"/>
        <v>0</v>
      </c>
      <c r="AK57" s="2">
        <v>18095.240000000002</v>
      </c>
      <c r="AL57" s="2">
        <v>18095.240000000002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44</v>
      </c>
      <c r="AV57" s="2">
        <v>1</v>
      </c>
      <c r="AW57" s="2">
        <v>1</v>
      </c>
      <c r="AX57" s="2"/>
      <c r="AY57" s="2"/>
      <c r="AZ57" s="2">
        <v>1</v>
      </c>
      <c r="BA57" s="2">
        <v>1</v>
      </c>
      <c r="BB57" s="2">
        <v>1</v>
      </c>
      <c r="BC57" s="2">
        <v>1</v>
      </c>
      <c r="BD57" s="2" t="s">
        <v>3</v>
      </c>
      <c r="BE57" s="2" t="s">
        <v>3</v>
      </c>
      <c r="BF57" s="2" t="s">
        <v>3</v>
      </c>
      <c r="BG57" s="2" t="s">
        <v>3</v>
      </c>
      <c r="BH57" s="2">
        <v>3</v>
      </c>
      <c r="BI57" s="2">
        <v>3</v>
      </c>
      <c r="BJ57" s="2" t="s">
        <v>3</v>
      </c>
      <c r="BK57" s="2"/>
      <c r="BL57" s="2"/>
      <c r="BM57" s="2">
        <v>100</v>
      </c>
      <c r="BN57" s="2">
        <v>0</v>
      </c>
      <c r="BO57" s="2" t="s">
        <v>3</v>
      </c>
      <c r="BP57" s="2">
        <v>0</v>
      </c>
      <c r="BQ57" s="2">
        <v>5</v>
      </c>
      <c r="BR57" s="2">
        <v>0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 t="s">
        <v>3</v>
      </c>
      <c r="BZ57" s="2">
        <v>89</v>
      </c>
      <c r="CA57" s="2">
        <v>44</v>
      </c>
      <c r="CB57" s="2" t="s">
        <v>3</v>
      </c>
      <c r="CC57" s="2"/>
      <c r="CD57" s="2"/>
      <c r="CE57" s="2">
        <v>0</v>
      </c>
      <c r="CF57" s="2">
        <v>0</v>
      </c>
      <c r="CG57" s="2">
        <v>0</v>
      </c>
      <c r="CH57" s="2"/>
      <c r="CI57" s="2"/>
      <c r="CJ57" s="2"/>
      <c r="CK57" s="2"/>
      <c r="CL57" s="2"/>
      <c r="CM57" s="2">
        <v>0</v>
      </c>
      <c r="CN57" s="2" t="s">
        <v>3</v>
      </c>
      <c r="CO57" s="2">
        <v>0</v>
      </c>
      <c r="CP57" s="2">
        <f>(P57+Q57+S57+R57)</f>
        <v>18095.240000000002</v>
      </c>
      <c r="CQ57" s="2">
        <f>ROUND(AL57,2)</f>
        <v>18095.240000000002</v>
      </c>
      <c r="CR57" s="2">
        <f>ROUND(AM57,2)</f>
        <v>0</v>
      </c>
      <c r="CS57" s="2">
        <f>ROUND(AN57*BS57,2)</f>
        <v>0</v>
      </c>
      <c r="CT57" s="2">
        <f>ROUND(AO57*BA57,2)</f>
        <v>0</v>
      </c>
      <c r="CU57" s="2">
        <f>AG57</f>
        <v>0</v>
      </c>
      <c r="CV57" s="2">
        <f>AH57</f>
        <v>0</v>
      </c>
      <c r="CW57" s="2">
        <f>AI57</f>
        <v>0</v>
      </c>
      <c r="CX57" s="2">
        <f>AJ57</f>
        <v>0</v>
      </c>
      <c r="CY57" s="2">
        <f>0</f>
        <v>0</v>
      </c>
      <c r="CZ57" s="2">
        <f>0</f>
        <v>0</v>
      </c>
      <c r="DA57" s="2"/>
      <c r="DB57" s="2"/>
      <c r="DC57" s="2" t="s">
        <v>3</v>
      </c>
      <c r="DD57" s="2" t="s">
        <v>3</v>
      </c>
      <c r="DE57" s="2" t="s">
        <v>3</v>
      </c>
      <c r="DF57" s="2" t="s">
        <v>3</v>
      </c>
      <c r="DG57" s="2" t="s">
        <v>3</v>
      </c>
      <c r="DH57" s="2" t="s">
        <v>3</v>
      </c>
      <c r="DI57" s="2" t="s">
        <v>3</v>
      </c>
      <c r="DJ57" s="2" t="s">
        <v>3</v>
      </c>
      <c r="DK57" s="2" t="s">
        <v>3</v>
      </c>
      <c r="DL57" s="2" t="s">
        <v>3</v>
      </c>
      <c r="DM57" s="2" t="s">
        <v>3</v>
      </c>
      <c r="DN57" s="2">
        <v>0</v>
      </c>
      <c r="DO57" s="2">
        <v>0</v>
      </c>
      <c r="DP57" s="2">
        <v>1</v>
      </c>
      <c r="DQ57" s="2">
        <v>1</v>
      </c>
      <c r="DR57" s="2"/>
      <c r="DS57" s="2"/>
      <c r="DT57" s="2"/>
      <c r="DU57" s="2">
        <v>1013</v>
      </c>
      <c r="DV57" s="2" t="s">
        <v>93</v>
      </c>
      <c r="DW57" s="2" t="s">
        <v>93</v>
      </c>
      <c r="DX57" s="2">
        <v>1</v>
      </c>
      <c r="DY57" s="2"/>
      <c r="DZ57" s="2" t="s">
        <v>3</v>
      </c>
      <c r="EA57" s="2" t="s">
        <v>3</v>
      </c>
      <c r="EB57" s="2" t="s">
        <v>3</v>
      </c>
      <c r="EC57" s="2" t="s">
        <v>3</v>
      </c>
      <c r="ED57" s="2"/>
      <c r="EE57" s="2">
        <v>91082373</v>
      </c>
      <c r="EF57" s="2">
        <v>5</v>
      </c>
      <c r="EG57" s="2" t="s">
        <v>27</v>
      </c>
      <c r="EH57" s="2">
        <v>0</v>
      </c>
      <c r="EI57" s="2" t="s">
        <v>3</v>
      </c>
      <c r="EJ57" s="2">
        <v>3</v>
      </c>
      <c r="EK57" s="2">
        <v>100</v>
      </c>
      <c r="EL57" s="2" t="s">
        <v>28</v>
      </c>
      <c r="EM57" s="2" t="s">
        <v>29</v>
      </c>
      <c r="EN57" s="2"/>
      <c r="EO57" s="2" t="s">
        <v>3</v>
      </c>
      <c r="EP57" s="2"/>
      <c r="EQ57" s="2">
        <v>1024</v>
      </c>
      <c r="ER57" s="2">
        <v>18095.240000000002</v>
      </c>
      <c r="ES57" s="2">
        <v>18095.240000000002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/>
      <c r="EZ57" s="2">
        <v>5</v>
      </c>
      <c r="FA57" s="2"/>
      <c r="FB57" s="2"/>
      <c r="FC57" s="2">
        <v>1</v>
      </c>
      <c r="FD57" s="2">
        <v>18</v>
      </c>
      <c r="FE57" s="2"/>
      <c r="FF57" s="2">
        <v>19000</v>
      </c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>
        <v>0</v>
      </c>
      <c r="FR57" s="2">
        <f>P57</f>
        <v>18095.240000000002</v>
      </c>
      <c r="FS57" s="2">
        <v>0</v>
      </c>
      <c r="FT57" s="2"/>
      <c r="FU57" s="2"/>
      <c r="FV57" s="2"/>
      <c r="FW57" s="2"/>
      <c r="FX57" s="2">
        <v>89</v>
      </c>
      <c r="FY57" s="2">
        <v>44</v>
      </c>
      <c r="FZ57" s="2"/>
      <c r="GA57" s="2" t="s">
        <v>99</v>
      </c>
      <c r="GB57" s="2"/>
      <c r="GC57" s="2"/>
      <c r="GD57" s="2">
        <v>1</v>
      </c>
      <c r="GE57" s="2"/>
      <c r="GF57" s="2">
        <v>-1954255853</v>
      </c>
      <c r="GG57" s="2">
        <v>2</v>
      </c>
      <c r="GH57" s="2">
        <v>3</v>
      </c>
      <c r="GI57" s="2">
        <v>-2</v>
      </c>
      <c r="GJ57" s="2">
        <v>0</v>
      </c>
      <c r="GK57" s="2">
        <v>0</v>
      </c>
      <c r="GL57" s="2">
        <f t="shared" si="65"/>
        <v>0</v>
      </c>
      <c r="GM57" s="2">
        <f t="shared" si="66"/>
        <v>18095.240000000002</v>
      </c>
      <c r="GN57" s="2">
        <f t="shared" si="67"/>
        <v>0</v>
      </c>
      <c r="GO57" s="2">
        <f t="shared" si="68"/>
        <v>0</v>
      </c>
      <c r="GP57" s="2">
        <f t="shared" si="69"/>
        <v>0</v>
      </c>
      <c r="GQ57" s="2"/>
      <c r="GR57" s="2">
        <v>1</v>
      </c>
      <c r="GS57" s="2">
        <v>1</v>
      </c>
      <c r="GT57" s="2">
        <v>0</v>
      </c>
      <c r="GU57" s="2" t="s">
        <v>3</v>
      </c>
      <c r="GV57" s="2">
        <f t="shared" si="70"/>
        <v>0</v>
      </c>
      <c r="GW57" s="2">
        <v>1</v>
      </c>
      <c r="GX57" s="2">
        <f t="shared" si="71"/>
        <v>0</v>
      </c>
      <c r="GY57" s="2"/>
      <c r="GZ57" s="2"/>
      <c r="HA57" s="2">
        <v>0</v>
      </c>
      <c r="HB57" s="2">
        <v>0</v>
      </c>
      <c r="HC57" s="2">
        <f>GV57*GW57</f>
        <v>0</v>
      </c>
      <c r="HD57" s="2"/>
      <c r="HE57" s="2" t="s">
        <v>95</v>
      </c>
      <c r="HF57" s="2" t="s">
        <v>95</v>
      </c>
      <c r="HG57" s="2"/>
      <c r="HH57" s="2">
        <f>ROUND(ROUND(AL57,2)*I57,2)</f>
        <v>18095.240000000002</v>
      </c>
      <c r="HI57" s="2"/>
      <c r="HJ57" s="2"/>
      <c r="HK57" s="2"/>
      <c r="HL57" s="2"/>
      <c r="HM57" s="2" t="s">
        <v>3</v>
      </c>
      <c r="HN57" s="2" t="s">
        <v>3</v>
      </c>
      <c r="HO57" s="2" t="s">
        <v>3</v>
      </c>
      <c r="HP57" s="2" t="s">
        <v>3</v>
      </c>
      <c r="HQ57" s="2" t="s">
        <v>3</v>
      </c>
      <c r="HR57" s="2"/>
      <c r="HS57" s="2">
        <v>0</v>
      </c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>
        <v>0</v>
      </c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x14ac:dyDescent="0.2">
      <c r="A58" s="2">
        <v>17</v>
      </c>
      <c r="B58" s="2">
        <v>1</v>
      </c>
      <c r="C58" s="2">
        <f>ROW(SmtRes!A50)</f>
        <v>50</v>
      </c>
      <c r="D58" s="2">
        <f>ROW(EtalonRes!A41)</f>
        <v>41</v>
      </c>
      <c r="E58" s="2" t="s">
        <v>3</v>
      </c>
      <c r="F58" s="2" t="s">
        <v>100</v>
      </c>
      <c r="G58" s="2" t="s">
        <v>101</v>
      </c>
      <c r="H58" s="2" t="s">
        <v>18</v>
      </c>
      <c r="I58" s="2">
        <f>ROUND(1,7)</f>
        <v>1</v>
      </c>
      <c r="J58" s="2">
        <v>0</v>
      </c>
      <c r="K58" s="2">
        <f>ROUND(1,7)</f>
        <v>1</v>
      </c>
      <c r="L58" s="2"/>
      <c r="M58" s="2"/>
      <c r="N58" s="2"/>
      <c r="O58" s="2">
        <f>ROUND(CP58,2)</f>
        <v>21325.26</v>
      </c>
      <c r="P58" s="2">
        <f>SUMIF(SmtRes!AQ48:'SmtRes'!AQ50,"=1",SmtRes!DF48:'SmtRes'!DF50)</f>
        <v>0</v>
      </c>
      <c r="Q58" s="2">
        <f>SUMIF(SmtRes!AQ48:'SmtRes'!AQ50,"=1",SmtRes!DG48:'SmtRes'!DG50)</f>
        <v>0</v>
      </c>
      <c r="R58" s="2">
        <f>SUMIF(SmtRes!AQ48:'SmtRes'!AQ50,"=1",SmtRes!DH48:'SmtRes'!DH50)</f>
        <v>0</v>
      </c>
      <c r="S58" s="2">
        <f>SUMIF(SmtRes!AQ48:'SmtRes'!AQ50,"=1",SmtRes!DI48:'SmtRes'!DI50)</f>
        <v>21325.26</v>
      </c>
      <c r="T58" s="2">
        <f t="shared" si="58"/>
        <v>0</v>
      </c>
      <c r="U58" s="2">
        <f>SUMIF(SmtRes!AQ48:'SmtRes'!AQ50,"=1",SmtRes!CV48:'SmtRes'!CV50)</f>
        <v>29.5</v>
      </c>
      <c r="V58" s="2">
        <f>SUMIF(SmtRes!AQ48:'SmtRes'!AQ50,"=1",SmtRes!CW48:'SmtRes'!CW50)</f>
        <v>0</v>
      </c>
      <c r="W58" s="2">
        <f t="shared" si="59"/>
        <v>0</v>
      </c>
      <c r="X58" s="2">
        <f t="shared" si="60"/>
        <v>18979.48</v>
      </c>
      <c r="Y58" s="2">
        <f t="shared" si="61"/>
        <v>9383.11</v>
      </c>
      <c r="Z58" s="2"/>
      <c r="AA58" s="2">
        <v>-1</v>
      </c>
      <c r="AB58" s="2">
        <f t="shared" si="62"/>
        <v>21325.255000000001</v>
      </c>
      <c r="AC58" s="2">
        <f>ROUND((0),6)</f>
        <v>0</v>
      </c>
      <c r="AD58" s="2">
        <f>ROUND((((0)-(0))+AE58),6)</f>
        <v>0</v>
      </c>
      <c r="AE58" s="2">
        <f>ROUND((0),6)</f>
        <v>0</v>
      </c>
      <c r="AF58" s="2">
        <f>ROUND((SUM(SmtRes!BT48:'SmtRes'!BT50)),6)</f>
        <v>21325.255000000001</v>
      </c>
      <c r="AG58" s="2">
        <f t="shared" si="63"/>
        <v>0</v>
      </c>
      <c r="AH58" s="2">
        <f>(SUM(SmtRes!BU48:'SmtRes'!BU50))</f>
        <v>29.5</v>
      </c>
      <c r="AI58" s="2">
        <f>(0)</f>
        <v>0</v>
      </c>
      <c r="AJ58" s="2">
        <f t="shared" si="64"/>
        <v>0</v>
      </c>
      <c r="AK58" s="2">
        <v>21325.255000000001</v>
      </c>
      <c r="AL58" s="2">
        <v>0</v>
      </c>
      <c r="AM58" s="2">
        <v>0</v>
      </c>
      <c r="AN58" s="2">
        <v>0</v>
      </c>
      <c r="AO58" s="2">
        <v>21325.255000000001</v>
      </c>
      <c r="AP58" s="2">
        <v>0</v>
      </c>
      <c r="AQ58" s="2">
        <v>29.5</v>
      </c>
      <c r="AR58" s="2">
        <v>0</v>
      </c>
      <c r="AS58" s="2">
        <v>0</v>
      </c>
      <c r="AT58" s="2">
        <v>89</v>
      </c>
      <c r="AU58" s="2">
        <v>44</v>
      </c>
      <c r="AV58" s="2">
        <v>1</v>
      </c>
      <c r="AW58" s="2">
        <v>1</v>
      </c>
      <c r="AX58" s="2"/>
      <c r="AY58" s="2"/>
      <c r="AZ58" s="2">
        <v>1</v>
      </c>
      <c r="BA58" s="2">
        <v>1</v>
      </c>
      <c r="BB58" s="2">
        <v>1</v>
      </c>
      <c r="BC58" s="2">
        <v>1</v>
      </c>
      <c r="BD58" s="2" t="s">
        <v>3</v>
      </c>
      <c r="BE58" s="2" t="s">
        <v>3</v>
      </c>
      <c r="BF58" s="2" t="s">
        <v>3</v>
      </c>
      <c r="BG58" s="2" t="s">
        <v>3</v>
      </c>
      <c r="BH58" s="2">
        <v>0</v>
      </c>
      <c r="BI58" s="2">
        <v>2</v>
      </c>
      <c r="BJ58" s="2" t="s">
        <v>102</v>
      </c>
      <c r="BK58" s="2"/>
      <c r="BL58" s="2"/>
      <c r="BM58" s="2">
        <v>141001</v>
      </c>
      <c r="BN58" s="2">
        <v>0</v>
      </c>
      <c r="BO58" s="2" t="s">
        <v>3</v>
      </c>
      <c r="BP58" s="2">
        <v>0</v>
      </c>
      <c r="BQ58" s="2">
        <v>3</v>
      </c>
      <c r="BR58" s="2">
        <v>0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 t="s">
        <v>3</v>
      </c>
      <c r="BZ58" s="2">
        <v>89</v>
      </c>
      <c r="CA58" s="2">
        <v>44</v>
      </c>
      <c r="CB58" s="2" t="s">
        <v>3</v>
      </c>
      <c r="CC58" s="2"/>
      <c r="CD58" s="2"/>
      <c r="CE58" s="2">
        <v>0</v>
      </c>
      <c r="CF58" s="2">
        <v>0</v>
      </c>
      <c r="CG58" s="2">
        <v>0</v>
      </c>
      <c r="CH58" s="2"/>
      <c r="CI58" s="2"/>
      <c r="CJ58" s="2"/>
      <c r="CK58" s="2"/>
      <c r="CL58" s="2"/>
      <c r="CM58" s="2">
        <v>0</v>
      </c>
      <c r="CN58" s="2" t="s">
        <v>3</v>
      </c>
      <c r="CO58" s="2">
        <v>0</v>
      </c>
      <c r="CP58" s="2">
        <f>(P58+Q58+S58+R58)</f>
        <v>21325.26</v>
      </c>
      <c r="CQ58" s="2">
        <f>SUMIF(SmtRes!AQ48:'SmtRes'!AQ50,"=1",SmtRes!AA48:'SmtRes'!AA50)</f>
        <v>0</v>
      </c>
      <c r="CR58" s="2">
        <f>SUMIF(SmtRes!AQ48:'SmtRes'!AQ50,"=1",SmtRes!AB48:'SmtRes'!AB50)</f>
        <v>0</v>
      </c>
      <c r="CS58" s="2">
        <f>SUMIF(SmtRes!AQ48:'SmtRes'!AQ50,"=1",SmtRes!AC48:'SmtRes'!AC50)</f>
        <v>0</v>
      </c>
      <c r="CT58" s="2">
        <f>SUMIF(SmtRes!AQ48:'SmtRes'!AQ50,"=1",SmtRes!AD48:'SmtRes'!AD50)</f>
        <v>722.89</v>
      </c>
      <c r="CU58" s="2">
        <f>AG58</f>
        <v>0</v>
      </c>
      <c r="CV58" s="2">
        <f>SUMIF(SmtRes!AQ48:'SmtRes'!AQ50,"=1",SmtRes!BU48:'SmtRes'!BU50)</f>
        <v>29.5</v>
      </c>
      <c r="CW58" s="2">
        <f>SUMIF(SmtRes!AQ48:'SmtRes'!AQ50,"=1",SmtRes!BV48:'SmtRes'!BV50)</f>
        <v>0</v>
      </c>
      <c r="CX58" s="2">
        <f>AJ58</f>
        <v>0</v>
      </c>
      <c r="CY58" s="2">
        <f>(((S58+R58)*AT58)/100)</f>
        <v>18979.481400000001</v>
      </c>
      <c r="CZ58" s="2">
        <f>(((S58+R58)*AU58)/100)</f>
        <v>9383.1143999999986</v>
      </c>
      <c r="DA58" s="2"/>
      <c r="DB58" s="2"/>
      <c r="DC58" s="2" t="s">
        <v>3</v>
      </c>
      <c r="DD58" s="2" t="s">
        <v>3</v>
      </c>
      <c r="DE58" s="2" t="s">
        <v>3</v>
      </c>
      <c r="DF58" s="2" t="s">
        <v>3</v>
      </c>
      <c r="DG58" s="2" t="s">
        <v>3</v>
      </c>
      <c r="DH58" s="2" t="s">
        <v>3</v>
      </c>
      <c r="DI58" s="2" t="s">
        <v>3</v>
      </c>
      <c r="DJ58" s="2" t="s">
        <v>3</v>
      </c>
      <c r="DK58" s="2" t="s">
        <v>3</v>
      </c>
      <c r="DL58" s="2" t="s">
        <v>3</v>
      </c>
      <c r="DM58" s="2" t="s">
        <v>3</v>
      </c>
      <c r="DN58" s="2">
        <v>0</v>
      </c>
      <c r="DO58" s="2">
        <v>0</v>
      </c>
      <c r="DP58" s="2">
        <v>1</v>
      </c>
      <c r="DQ58" s="2">
        <v>1</v>
      </c>
      <c r="DR58" s="2"/>
      <c r="DS58" s="2"/>
      <c r="DT58" s="2"/>
      <c r="DU58" s="2">
        <v>1013</v>
      </c>
      <c r="DV58" s="2" t="s">
        <v>18</v>
      </c>
      <c r="DW58" s="2" t="s">
        <v>18</v>
      </c>
      <c r="DX58" s="2">
        <v>1</v>
      </c>
      <c r="DY58" s="2"/>
      <c r="DZ58" s="2" t="s">
        <v>3</v>
      </c>
      <c r="EA58" s="2" t="s">
        <v>3</v>
      </c>
      <c r="EB58" s="2" t="s">
        <v>3</v>
      </c>
      <c r="EC58" s="2" t="s">
        <v>3</v>
      </c>
      <c r="ED58" s="2"/>
      <c r="EE58" s="2">
        <v>91082123</v>
      </c>
      <c r="EF58" s="2">
        <v>3</v>
      </c>
      <c r="EG58" s="2" t="s">
        <v>20</v>
      </c>
      <c r="EH58" s="2">
        <v>104</v>
      </c>
      <c r="EI58" s="2" t="s">
        <v>21</v>
      </c>
      <c r="EJ58" s="2">
        <v>2</v>
      </c>
      <c r="EK58" s="2">
        <v>141001</v>
      </c>
      <c r="EL58" s="2" t="s">
        <v>21</v>
      </c>
      <c r="EM58" s="2" t="s">
        <v>22</v>
      </c>
      <c r="EN58" s="2"/>
      <c r="EO58" s="2" t="s">
        <v>3</v>
      </c>
      <c r="EP58" s="2"/>
      <c r="EQ58" s="2">
        <v>1024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29.5</v>
      </c>
      <c r="EX58" s="2">
        <v>0</v>
      </c>
      <c r="EY58" s="2">
        <v>0</v>
      </c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>
        <v>0</v>
      </c>
      <c r="FR58" s="2">
        <v>0</v>
      </c>
      <c r="FS58" s="2">
        <v>0</v>
      </c>
      <c r="FT58" s="2"/>
      <c r="FU58" s="2"/>
      <c r="FV58" s="2"/>
      <c r="FW58" s="2"/>
      <c r="FX58" s="2">
        <v>89</v>
      </c>
      <c r="FY58" s="2">
        <v>44</v>
      </c>
      <c r="FZ58" s="2"/>
      <c r="GA58" s="2" t="s">
        <v>3</v>
      </c>
      <c r="GB58" s="2"/>
      <c r="GC58" s="2"/>
      <c r="GD58" s="2">
        <v>1</v>
      </c>
      <c r="GE58" s="2"/>
      <c r="GF58" s="2">
        <v>-1960955357</v>
      </c>
      <c r="GG58" s="2">
        <v>2</v>
      </c>
      <c r="GH58" s="2">
        <v>1</v>
      </c>
      <c r="GI58" s="2">
        <v>-2</v>
      </c>
      <c r="GJ58" s="2">
        <v>0</v>
      </c>
      <c r="GK58" s="2">
        <v>0</v>
      </c>
      <c r="GL58" s="2">
        <f t="shared" si="65"/>
        <v>0</v>
      </c>
      <c r="GM58" s="2">
        <f t="shared" si="66"/>
        <v>49687.85</v>
      </c>
      <c r="GN58" s="2">
        <f t="shared" si="67"/>
        <v>0</v>
      </c>
      <c r="GO58" s="2">
        <f t="shared" si="68"/>
        <v>49687.85</v>
      </c>
      <c r="GP58" s="2">
        <f t="shared" si="69"/>
        <v>0</v>
      </c>
      <c r="GQ58" s="2"/>
      <c r="GR58" s="2">
        <v>0</v>
      </c>
      <c r="GS58" s="2">
        <v>3</v>
      </c>
      <c r="GT58" s="2">
        <v>0</v>
      </c>
      <c r="GU58" s="2" t="s">
        <v>3</v>
      </c>
      <c r="GV58" s="2">
        <f t="shared" si="70"/>
        <v>0</v>
      </c>
      <c r="GW58" s="2">
        <v>1</v>
      </c>
      <c r="GX58" s="2">
        <f t="shared" si="71"/>
        <v>0</v>
      </c>
      <c r="GY58" s="2"/>
      <c r="GZ58" s="2"/>
      <c r="HA58" s="2">
        <v>0</v>
      </c>
      <c r="HB58" s="2">
        <v>0</v>
      </c>
      <c r="HC58" s="2">
        <f>GV58*GW58</f>
        <v>0</v>
      </c>
      <c r="HD58" s="2"/>
      <c r="HE58" s="2" t="s">
        <v>3</v>
      </c>
      <c r="HF58" s="2" t="s">
        <v>3</v>
      </c>
      <c r="HG58" s="2"/>
      <c r="HH58" s="2"/>
      <c r="HI58" s="2"/>
      <c r="HJ58" s="2"/>
      <c r="HK58" s="2"/>
      <c r="HL58" s="2"/>
      <c r="HM58" s="2" t="s">
        <v>3</v>
      </c>
      <c r="HN58" s="2" t="s">
        <v>23</v>
      </c>
      <c r="HO58" s="2" t="s">
        <v>24</v>
      </c>
      <c r="HP58" s="2" t="s">
        <v>21</v>
      </c>
      <c r="HQ58" s="2" t="s">
        <v>21</v>
      </c>
      <c r="HR58" s="2"/>
      <c r="HS58" s="2">
        <v>0</v>
      </c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>
        <v>0</v>
      </c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x14ac:dyDescent="0.2">
      <c r="A59" s="2">
        <v>18</v>
      </c>
      <c r="B59" s="2">
        <v>1</v>
      </c>
      <c r="C59" s="2">
        <v>49</v>
      </c>
      <c r="D59" s="2"/>
      <c r="E59" s="2" t="s">
        <v>3</v>
      </c>
      <c r="F59" s="2" t="s">
        <v>30</v>
      </c>
      <c r="G59" s="2" t="s">
        <v>31</v>
      </c>
      <c r="H59" s="2" t="s">
        <v>32</v>
      </c>
      <c r="I59" s="2">
        <f>J59</f>
        <v>3</v>
      </c>
      <c r="J59" s="2">
        <v>3</v>
      </c>
      <c r="K59" s="2">
        <v>3</v>
      </c>
      <c r="L59" s="2"/>
      <c r="M59" s="2"/>
      <c r="N59" s="2"/>
      <c r="O59" s="2">
        <f>ROUND(P59,2)</f>
        <v>639.76</v>
      </c>
      <c r="P59" s="2">
        <f>ROUND(ROUND(ROUND(SUMIF(SmtRes!AQ48:'SmtRes'!AQ50,"=1",SmtRes!CU48:'SmtRes'!CU50),2),2)*I59/100,2)</f>
        <v>639.76</v>
      </c>
      <c r="Q59" s="2">
        <f>ROUND(CR59*I59,2)</f>
        <v>0</v>
      </c>
      <c r="R59" s="2">
        <f>ROUND(CS59*I59,2)</f>
        <v>0</v>
      </c>
      <c r="S59" s="2">
        <f>ROUND(CT59*I59,2)</f>
        <v>0</v>
      </c>
      <c r="T59" s="2">
        <f t="shared" si="58"/>
        <v>0</v>
      </c>
      <c r="U59" s="2">
        <f>ROUND(CV59*I59,7)</f>
        <v>0</v>
      </c>
      <c r="V59" s="2">
        <f>ROUND(CW59*I59,7)</f>
        <v>0</v>
      </c>
      <c r="W59" s="2">
        <f t="shared" si="59"/>
        <v>0</v>
      </c>
      <c r="X59" s="2">
        <f t="shared" si="60"/>
        <v>0</v>
      </c>
      <c r="Y59" s="2">
        <f t="shared" si="61"/>
        <v>0</v>
      </c>
      <c r="Z59" s="2"/>
      <c r="AA59" s="2">
        <v>-1</v>
      </c>
      <c r="AB59" s="2">
        <f t="shared" si="62"/>
        <v>0</v>
      </c>
      <c r="AC59" s="2">
        <f>ROUND((ES59),6)</f>
        <v>0</v>
      </c>
      <c r="AD59" s="2">
        <f>ROUND((((ET59)-(EU59))+AE59),6)</f>
        <v>0</v>
      </c>
      <c r="AE59" s="2">
        <f>ROUND((EU59),6)</f>
        <v>0</v>
      </c>
      <c r="AF59" s="2">
        <f>ROUND((EV59),6)</f>
        <v>0</v>
      </c>
      <c r="AG59" s="2">
        <f t="shared" si="63"/>
        <v>0</v>
      </c>
      <c r="AH59" s="2">
        <f>(EW59)</f>
        <v>0</v>
      </c>
      <c r="AI59" s="2">
        <f>(EX59)</f>
        <v>0</v>
      </c>
      <c r="AJ59" s="2">
        <f t="shared" si="64"/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89</v>
      </c>
      <c r="AU59" s="2">
        <v>44</v>
      </c>
      <c r="AV59" s="2">
        <v>1</v>
      </c>
      <c r="AW59" s="2">
        <v>1</v>
      </c>
      <c r="AX59" s="2"/>
      <c r="AY59" s="2"/>
      <c r="AZ59" s="2">
        <v>1</v>
      </c>
      <c r="BA59" s="2">
        <v>1</v>
      </c>
      <c r="BB59" s="2">
        <v>1</v>
      </c>
      <c r="BC59" s="2">
        <v>1</v>
      </c>
      <c r="BD59" s="2" t="s">
        <v>3</v>
      </c>
      <c r="BE59" s="2" t="s">
        <v>3</v>
      </c>
      <c r="BF59" s="2" t="s">
        <v>3</v>
      </c>
      <c r="BG59" s="2" t="s">
        <v>3</v>
      </c>
      <c r="BH59" s="2">
        <v>3</v>
      </c>
      <c r="BI59" s="2">
        <v>2</v>
      </c>
      <c r="BJ59" s="2" t="s">
        <v>3</v>
      </c>
      <c r="BK59" s="2"/>
      <c r="BL59" s="2"/>
      <c r="BM59" s="2">
        <v>141001</v>
      </c>
      <c r="BN59" s="2">
        <v>0</v>
      </c>
      <c r="BO59" s="2" t="s">
        <v>3</v>
      </c>
      <c r="BP59" s="2">
        <v>0</v>
      </c>
      <c r="BQ59" s="2">
        <v>3</v>
      </c>
      <c r="BR59" s="2">
        <v>0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 t="s">
        <v>3</v>
      </c>
      <c r="BZ59" s="2">
        <v>89</v>
      </c>
      <c r="CA59" s="2">
        <v>44</v>
      </c>
      <c r="CB59" s="2" t="s">
        <v>3</v>
      </c>
      <c r="CC59" s="2"/>
      <c r="CD59" s="2"/>
      <c r="CE59" s="2">
        <v>0</v>
      </c>
      <c r="CF59" s="2">
        <v>0</v>
      </c>
      <c r="CG59" s="2">
        <v>0</v>
      </c>
      <c r="CH59" s="2"/>
      <c r="CI59" s="2"/>
      <c r="CJ59" s="2"/>
      <c r="CK59" s="2"/>
      <c r="CL59" s="2"/>
      <c r="CM59" s="2">
        <v>0</v>
      </c>
      <c r="CN59" s="2" t="s">
        <v>3</v>
      </c>
      <c r="CO59" s="2">
        <v>0</v>
      </c>
      <c r="CP59" s="2">
        <f>0</f>
        <v>0</v>
      </c>
      <c r="CQ59" s="2">
        <f>0</f>
        <v>0</v>
      </c>
      <c r="CR59" s="2">
        <f>0</f>
        <v>0</v>
      </c>
      <c r="CS59" s="2">
        <f>0</f>
        <v>0</v>
      </c>
      <c r="CT59" s="2">
        <f>0</f>
        <v>0</v>
      </c>
      <c r="CU59" s="2">
        <f>0</f>
        <v>0</v>
      </c>
      <c r="CV59" s="2">
        <f>0</f>
        <v>0</v>
      </c>
      <c r="CW59" s="2">
        <f>0</f>
        <v>0</v>
      </c>
      <c r="CX59" s="2">
        <f>0</f>
        <v>0</v>
      </c>
      <c r="CY59" s="2">
        <f>0</f>
        <v>0</v>
      </c>
      <c r="CZ59" s="2">
        <f>0</f>
        <v>0</v>
      </c>
      <c r="DA59" s="2"/>
      <c r="DB59" s="2"/>
      <c r="DC59" s="2" t="s">
        <v>3</v>
      </c>
      <c r="DD59" s="2" t="s">
        <v>3</v>
      </c>
      <c r="DE59" s="2" t="s">
        <v>3</v>
      </c>
      <c r="DF59" s="2" t="s">
        <v>3</v>
      </c>
      <c r="DG59" s="2" t="s">
        <v>3</v>
      </c>
      <c r="DH59" s="2" t="s">
        <v>3</v>
      </c>
      <c r="DI59" s="2" t="s">
        <v>3</v>
      </c>
      <c r="DJ59" s="2" t="s">
        <v>3</v>
      </c>
      <c r="DK59" s="2" t="s">
        <v>3</v>
      </c>
      <c r="DL59" s="2" t="s">
        <v>3</v>
      </c>
      <c r="DM59" s="2" t="s">
        <v>3</v>
      </c>
      <c r="DN59" s="2">
        <v>0</v>
      </c>
      <c r="DO59" s="2">
        <v>0</v>
      </c>
      <c r="DP59" s="2">
        <v>1</v>
      </c>
      <c r="DQ59" s="2">
        <v>1</v>
      </c>
      <c r="DR59" s="2"/>
      <c r="DS59" s="2"/>
      <c r="DT59" s="2"/>
      <c r="DU59" s="2">
        <v>1013</v>
      </c>
      <c r="DV59" s="2" t="s">
        <v>32</v>
      </c>
      <c r="DW59" s="2" t="s">
        <v>32</v>
      </c>
      <c r="DX59" s="2">
        <v>1</v>
      </c>
      <c r="DY59" s="2"/>
      <c r="DZ59" s="2" t="s">
        <v>3</v>
      </c>
      <c r="EA59" s="2" t="s">
        <v>3</v>
      </c>
      <c r="EB59" s="2" t="s">
        <v>3</v>
      </c>
      <c r="EC59" s="2" t="s">
        <v>3</v>
      </c>
      <c r="ED59" s="2"/>
      <c r="EE59" s="2">
        <v>91082123</v>
      </c>
      <c r="EF59" s="2">
        <v>3</v>
      </c>
      <c r="EG59" s="2" t="s">
        <v>20</v>
      </c>
      <c r="EH59" s="2">
        <v>104</v>
      </c>
      <c r="EI59" s="2" t="s">
        <v>21</v>
      </c>
      <c r="EJ59" s="2">
        <v>2</v>
      </c>
      <c r="EK59" s="2">
        <v>141001</v>
      </c>
      <c r="EL59" s="2" t="s">
        <v>21</v>
      </c>
      <c r="EM59" s="2" t="s">
        <v>22</v>
      </c>
      <c r="EN59" s="2"/>
      <c r="EO59" s="2" t="s">
        <v>3</v>
      </c>
      <c r="EP59" s="2"/>
      <c r="EQ59" s="2">
        <v>1024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>
        <v>0</v>
      </c>
      <c r="FR59" s="2">
        <v>0</v>
      </c>
      <c r="FS59" s="2">
        <v>0</v>
      </c>
      <c r="FT59" s="2"/>
      <c r="FU59" s="2"/>
      <c r="FV59" s="2"/>
      <c r="FW59" s="2"/>
      <c r="FX59" s="2">
        <v>89</v>
      </c>
      <c r="FY59" s="2">
        <v>44</v>
      </c>
      <c r="FZ59" s="2"/>
      <c r="GA59" s="2" t="s">
        <v>3</v>
      </c>
      <c r="GB59" s="2"/>
      <c r="GC59" s="2"/>
      <c r="GD59" s="2">
        <v>1</v>
      </c>
      <c r="GE59" s="2"/>
      <c r="GF59" s="2">
        <v>-152123987</v>
      </c>
      <c r="GG59" s="2">
        <v>2</v>
      </c>
      <c r="GH59" s="2">
        <v>1</v>
      </c>
      <c r="GI59" s="2">
        <v>-2</v>
      </c>
      <c r="GJ59" s="2">
        <v>0</v>
      </c>
      <c r="GK59" s="2">
        <v>0</v>
      </c>
      <c r="GL59" s="2">
        <f t="shared" si="65"/>
        <v>0</v>
      </c>
      <c r="GM59" s="2">
        <f t="shared" si="66"/>
        <v>639.76</v>
      </c>
      <c r="GN59" s="2">
        <f t="shared" si="67"/>
        <v>0</v>
      </c>
      <c r="GO59" s="2">
        <f t="shared" si="68"/>
        <v>639.76</v>
      </c>
      <c r="GP59" s="2">
        <f t="shared" si="69"/>
        <v>0</v>
      </c>
      <c r="GQ59" s="2"/>
      <c r="GR59" s="2">
        <v>0</v>
      </c>
      <c r="GS59" s="2">
        <v>3</v>
      </c>
      <c r="GT59" s="2">
        <v>0</v>
      </c>
      <c r="GU59" s="2" t="s">
        <v>3</v>
      </c>
      <c r="GV59" s="2">
        <f t="shared" si="70"/>
        <v>0</v>
      </c>
      <c r="GW59" s="2">
        <v>1</v>
      </c>
      <c r="GX59" s="2">
        <f t="shared" si="71"/>
        <v>0</v>
      </c>
      <c r="GY59" s="2"/>
      <c r="GZ59" s="2"/>
      <c r="HA59" s="2">
        <v>0</v>
      </c>
      <c r="HB59" s="2">
        <v>0</v>
      </c>
      <c r="HC59" s="2">
        <f>0</f>
        <v>0</v>
      </c>
      <c r="HD59" s="2"/>
      <c r="HE59" s="2" t="s">
        <v>3</v>
      </c>
      <c r="HF59" s="2" t="s">
        <v>3</v>
      </c>
      <c r="HG59" s="2"/>
      <c r="HH59" s="2"/>
      <c r="HI59" s="2"/>
      <c r="HJ59" s="2"/>
      <c r="HK59" s="2"/>
      <c r="HL59" s="2"/>
      <c r="HM59" s="2" t="s">
        <v>3</v>
      </c>
      <c r="HN59" s="2" t="s">
        <v>23</v>
      </c>
      <c r="HO59" s="2" t="s">
        <v>24</v>
      </c>
      <c r="HP59" s="2" t="s">
        <v>21</v>
      </c>
      <c r="HQ59" s="2" t="s">
        <v>21</v>
      </c>
      <c r="HR59" s="2"/>
      <c r="HS59" s="2">
        <v>0</v>
      </c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>
        <v>0</v>
      </c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0" spans="1:255" x14ac:dyDescent="0.2">
      <c r="A60" s="2">
        <v>18</v>
      </c>
      <c r="B60" s="2">
        <v>1</v>
      </c>
      <c r="C60" s="2">
        <v>50</v>
      </c>
      <c r="D60" s="2"/>
      <c r="E60" s="2" t="s">
        <v>3</v>
      </c>
      <c r="F60" s="2" t="s">
        <v>91</v>
      </c>
      <c r="G60" s="2" t="s">
        <v>92</v>
      </c>
      <c r="H60" s="2" t="s">
        <v>93</v>
      </c>
      <c r="I60" s="2">
        <f>I58*J60</f>
        <v>1</v>
      </c>
      <c r="J60" s="2">
        <v>1</v>
      </c>
      <c r="K60" s="2">
        <v>1</v>
      </c>
      <c r="L60" s="2"/>
      <c r="M60" s="2"/>
      <c r="N60" s="2"/>
      <c r="O60" s="2">
        <f>ROUND(CP60,2)</f>
        <v>18095.240000000002</v>
      </c>
      <c r="P60" s="2">
        <f>ROUND(CQ60*I60,2)</f>
        <v>18095.240000000002</v>
      </c>
      <c r="Q60" s="2">
        <f>ROUND(CR60*I60,2)</f>
        <v>0</v>
      </c>
      <c r="R60" s="2">
        <f>ROUND(CS60*I60,2)</f>
        <v>0</v>
      </c>
      <c r="S60" s="2">
        <f>ROUND(CT60*I60,2)</f>
        <v>0</v>
      </c>
      <c r="T60" s="2">
        <f t="shared" si="58"/>
        <v>0</v>
      </c>
      <c r="U60" s="2">
        <f>ROUND(CV60*I60,7)</f>
        <v>0</v>
      </c>
      <c r="V60" s="2">
        <f>ROUND(CW60*I60,7)</f>
        <v>0</v>
      </c>
      <c r="W60" s="2">
        <f t="shared" si="59"/>
        <v>0</v>
      </c>
      <c r="X60" s="2">
        <f t="shared" si="60"/>
        <v>0</v>
      </c>
      <c r="Y60" s="2">
        <f t="shared" si="61"/>
        <v>0</v>
      </c>
      <c r="Z60" s="2"/>
      <c r="AA60" s="2">
        <v>-1</v>
      </c>
      <c r="AB60" s="2">
        <f t="shared" si="62"/>
        <v>18095.240000000002</v>
      </c>
      <c r="AC60" s="2">
        <f>ROUND((ES60),6)</f>
        <v>18095.240000000002</v>
      </c>
      <c r="AD60" s="2">
        <f>ROUND((((ET60)-(EU60))+AE60),6)</f>
        <v>0</v>
      </c>
      <c r="AE60" s="2">
        <f>ROUND((EU60),6)</f>
        <v>0</v>
      </c>
      <c r="AF60" s="2">
        <f>ROUND((EV60),6)</f>
        <v>0</v>
      </c>
      <c r="AG60" s="2">
        <f t="shared" si="63"/>
        <v>0</v>
      </c>
      <c r="AH60" s="2">
        <f>(EW60)</f>
        <v>0</v>
      </c>
      <c r="AI60" s="2">
        <f>(EX60)</f>
        <v>0</v>
      </c>
      <c r="AJ60" s="2">
        <f t="shared" si="64"/>
        <v>0</v>
      </c>
      <c r="AK60" s="2">
        <v>18095.240000000002</v>
      </c>
      <c r="AL60" s="2">
        <v>18095.240000000002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89</v>
      </c>
      <c r="AU60" s="2">
        <v>44</v>
      </c>
      <c r="AV60" s="2">
        <v>1</v>
      </c>
      <c r="AW60" s="2">
        <v>1</v>
      </c>
      <c r="AX60" s="2"/>
      <c r="AY60" s="2"/>
      <c r="AZ60" s="2">
        <v>1</v>
      </c>
      <c r="BA60" s="2">
        <v>1</v>
      </c>
      <c r="BB60" s="2">
        <v>1</v>
      </c>
      <c r="BC60" s="2">
        <v>1</v>
      </c>
      <c r="BD60" s="2" t="s">
        <v>3</v>
      </c>
      <c r="BE60" s="2" t="s">
        <v>3</v>
      </c>
      <c r="BF60" s="2" t="s">
        <v>3</v>
      </c>
      <c r="BG60" s="2" t="s">
        <v>3</v>
      </c>
      <c r="BH60" s="2">
        <v>3</v>
      </c>
      <c r="BI60" s="2">
        <v>2</v>
      </c>
      <c r="BJ60" s="2" t="s">
        <v>3</v>
      </c>
      <c r="BK60" s="2"/>
      <c r="BL60" s="2"/>
      <c r="BM60" s="2">
        <v>141001</v>
      </c>
      <c r="BN60" s="2">
        <v>0</v>
      </c>
      <c r="BO60" s="2" t="s">
        <v>3</v>
      </c>
      <c r="BP60" s="2">
        <v>0</v>
      </c>
      <c r="BQ60" s="2">
        <v>3</v>
      </c>
      <c r="BR60" s="2">
        <v>0</v>
      </c>
      <c r="BS60" s="2">
        <v>1</v>
      </c>
      <c r="BT60" s="2">
        <v>1</v>
      </c>
      <c r="BU60" s="2">
        <v>1</v>
      </c>
      <c r="BV60" s="2">
        <v>1</v>
      </c>
      <c r="BW60" s="2">
        <v>1</v>
      </c>
      <c r="BX60" s="2">
        <v>1</v>
      </c>
      <c r="BY60" s="2" t="s">
        <v>3</v>
      </c>
      <c r="BZ60" s="2">
        <v>89</v>
      </c>
      <c r="CA60" s="2">
        <v>44</v>
      </c>
      <c r="CB60" s="2" t="s">
        <v>3</v>
      </c>
      <c r="CC60" s="2"/>
      <c r="CD60" s="2"/>
      <c r="CE60" s="2">
        <v>0</v>
      </c>
      <c r="CF60" s="2">
        <v>0</v>
      </c>
      <c r="CG60" s="2">
        <v>0</v>
      </c>
      <c r="CH60" s="2"/>
      <c r="CI60" s="2"/>
      <c r="CJ60" s="2"/>
      <c r="CK60" s="2"/>
      <c r="CL60" s="2"/>
      <c r="CM60" s="2">
        <v>0</v>
      </c>
      <c r="CN60" s="2" t="s">
        <v>3</v>
      </c>
      <c r="CO60" s="2">
        <v>0</v>
      </c>
      <c r="CP60" s="2">
        <f>(P60+Q60+S60+R60)</f>
        <v>18095.240000000002</v>
      </c>
      <c r="CQ60" s="2">
        <f>ROUND(AL60,2)</f>
        <v>18095.240000000002</v>
      </c>
      <c r="CR60" s="2">
        <f>ROUND(AM60,2)</f>
        <v>0</v>
      </c>
      <c r="CS60" s="2">
        <f>ROUND(AN60*BS60,2)</f>
        <v>0</v>
      </c>
      <c r="CT60" s="2">
        <f>ROUND(AO60*BA60,2)</f>
        <v>0</v>
      </c>
      <c r="CU60" s="2">
        <f>AG60</f>
        <v>0</v>
      </c>
      <c r="CV60" s="2">
        <f>AH60</f>
        <v>0</v>
      </c>
      <c r="CW60" s="2">
        <f>AI60</f>
        <v>0</v>
      </c>
      <c r="CX60" s="2">
        <f>AJ60</f>
        <v>0</v>
      </c>
      <c r="CY60" s="2">
        <f>(((S60+R60)*AT60)/100)</f>
        <v>0</v>
      </c>
      <c r="CZ60" s="2">
        <f>(((S60+R60)*AU60)/100)</f>
        <v>0</v>
      </c>
      <c r="DA60" s="2"/>
      <c r="DB60" s="2"/>
      <c r="DC60" s="2" t="s">
        <v>3</v>
      </c>
      <c r="DD60" s="2" t="s">
        <v>3</v>
      </c>
      <c r="DE60" s="2" t="s">
        <v>3</v>
      </c>
      <c r="DF60" s="2" t="s">
        <v>3</v>
      </c>
      <c r="DG60" s="2" t="s">
        <v>3</v>
      </c>
      <c r="DH60" s="2" t="s">
        <v>3</v>
      </c>
      <c r="DI60" s="2" t="s">
        <v>3</v>
      </c>
      <c r="DJ60" s="2" t="s">
        <v>3</v>
      </c>
      <c r="DK60" s="2" t="s">
        <v>3</v>
      </c>
      <c r="DL60" s="2" t="s">
        <v>3</v>
      </c>
      <c r="DM60" s="2" t="s">
        <v>3</v>
      </c>
      <c r="DN60" s="2">
        <v>0</v>
      </c>
      <c r="DO60" s="2">
        <v>0</v>
      </c>
      <c r="DP60" s="2">
        <v>1</v>
      </c>
      <c r="DQ60" s="2">
        <v>1</v>
      </c>
      <c r="DR60" s="2"/>
      <c r="DS60" s="2"/>
      <c r="DT60" s="2"/>
      <c r="DU60" s="2">
        <v>1013</v>
      </c>
      <c r="DV60" s="2" t="s">
        <v>93</v>
      </c>
      <c r="DW60" s="2" t="s">
        <v>93</v>
      </c>
      <c r="DX60" s="2">
        <v>1</v>
      </c>
      <c r="DY60" s="2"/>
      <c r="DZ60" s="2" t="s">
        <v>3</v>
      </c>
      <c r="EA60" s="2" t="s">
        <v>3</v>
      </c>
      <c r="EB60" s="2" t="s">
        <v>3</v>
      </c>
      <c r="EC60" s="2" t="s">
        <v>3</v>
      </c>
      <c r="ED60" s="2"/>
      <c r="EE60" s="2">
        <v>91082123</v>
      </c>
      <c r="EF60" s="2">
        <v>3</v>
      </c>
      <c r="EG60" s="2" t="s">
        <v>20</v>
      </c>
      <c r="EH60" s="2">
        <v>104</v>
      </c>
      <c r="EI60" s="2" t="s">
        <v>21</v>
      </c>
      <c r="EJ60" s="2">
        <v>2</v>
      </c>
      <c r="EK60" s="2">
        <v>141001</v>
      </c>
      <c r="EL60" s="2" t="s">
        <v>21</v>
      </c>
      <c r="EM60" s="2" t="s">
        <v>22</v>
      </c>
      <c r="EN60" s="2"/>
      <c r="EO60" s="2" t="s">
        <v>3</v>
      </c>
      <c r="EP60" s="2"/>
      <c r="EQ60" s="2">
        <v>1024</v>
      </c>
      <c r="ER60" s="2">
        <v>18095.240000000002</v>
      </c>
      <c r="ES60" s="2">
        <v>18095.240000000002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/>
      <c r="EZ60" s="2">
        <v>5</v>
      </c>
      <c r="FA60" s="2"/>
      <c r="FB60" s="2"/>
      <c r="FC60" s="2">
        <v>1</v>
      </c>
      <c r="FD60" s="2">
        <v>18</v>
      </c>
      <c r="FE60" s="2"/>
      <c r="FF60" s="2">
        <v>19000</v>
      </c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>
        <v>0</v>
      </c>
      <c r="FR60" s="2">
        <v>0</v>
      </c>
      <c r="FS60" s="2">
        <v>0</v>
      </c>
      <c r="FT60" s="2"/>
      <c r="FU60" s="2"/>
      <c r="FV60" s="2"/>
      <c r="FW60" s="2"/>
      <c r="FX60" s="2">
        <v>89</v>
      </c>
      <c r="FY60" s="2">
        <v>44</v>
      </c>
      <c r="FZ60" s="2"/>
      <c r="GA60" s="2" t="s">
        <v>99</v>
      </c>
      <c r="GB60" s="2"/>
      <c r="GC60" s="2"/>
      <c r="GD60" s="2">
        <v>1</v>
      </c>
      <c r="GE60" s="2"/>
      <c r="GF60" s="2">
        <v>311246249</v>
      </c>
      <c r="GG60" s="2">
        <v>2</v>
      </c>
      <c r="GH60" s="2">
        <v>3</v>
      </c>
      <c r="GI60" s="2">
        <v>-2</v>
      </c>
      <c r="GJ60" s="2">
        <v>0</v>
      </c>
      <c r="GK60" s="2">
        <v>0</v>
      </c>
      <c r="GL60" s="2">
        <f t="shared" si="65"/>
        <v>0</v>
      </c>
      <c r="GM60" s="2">
        <f t="shared" si="66"/>
        <v>18095.240000000002</v>
      </c>
      <c r="GN60" s="2">
        <f t="shared" si="67"/>
        <v>0</v>
      </c>
      <c r="GO60" s="2">
        <f t="shared" si="68"/>
        <v>18095.240000000002</v>
      </c>
      <c r="GP60" s="2">
        <f t="shared" si="69"/>
        <v>0</v>
      </c>
      <c r="GQ60" s="2"/>
      <c r="GR60" s="2">
        <v>1</v>
      </c>
      <c r="GS60" s="2">
        <v>1</v>
      </c>
      <c r="GT60" s="2">
        <v>0</v>
      </c>
      <c r="GU60" s="2" t="s">
        <v>3</v>
      </c>
      <c r="GV60" s="2">
        <f t="shared" si="70"/>
        <v>0</v>
      </c>
      <c r="GW60" s="2">
        <v>1</v>
      </c>
      <c r="GX60" s="2">
        <f t="shared" si="71"/>
        <v>0</v>
      </c>
      <c r="GY60" s="2"/>
      <c r="GZ60" s="2"/>
      <c r="HA60" s="2">
        <v>0</v>
      </c>
      <c r="HB60" s="2">
        <v>0</v>
      </c>
      <c r="HC60" s="2">
        <f>GV60*GW60</f>
        <v>0</v>
      </c>
      <c r="HD60" s="2"/>
      <c r="HE60" s="2" t="s">
        <v>95</v>
      </c>
      <c r="HF60" s="2" t="s">
        <v>95</v>
      </c>
      <c r="HG60" s="2">
        <f>ROUND(ROUND(AL60,2)*I60,2)</f>
        <v>18095.240000000002</v>
      </c>
      <c r="HH60" s="2"/>
      <c r="HI60" s="2"/>
      <c r="HJ60" s="2"/>
      <c r="HK60" s="2"/>
      <c r="HL60" s="2"/>
      <c r="HM60" s="2" t="s">
        <v>3</v>
      </c>
      <c r="HN60" s="2" t="s">
        <v>23</v>
      </c>
      <c r="HO60" s="2" t="s">
        <v>24</v>
      </c>
      <c r="HP60" s="2" t="s">
        <v>21</v>
      </c>
      <c r="HQ60" s="2" t="s">
        <v>21</v>
      </c>
      <c r="HR60" s="2"/>
      <c r="HS60" s="2">
        <v>0</v>
      </c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>
        <v>0</v>
      </c>
      <c r="IL60" s="2"/>
      <c r="IM60" s="2"/>
      <c r="IN60" s="2"/>
      <c r="IO60" s="2"/>
      <c r="IP60" s="2"/>
      <c r="IQ60" s="2"/>
      <c r="IR60" s="2"/>
      <c r="IS60" s="2"/>
      <c r="IT60" s="2"/>
      <c r="IU60" s="2"/>
    </row>
    <row r="61" spans="1:255" x14ac:dyDescent="0.2">
      <c r="A61" s="2">
        <v>17</v>
      </c>
      <c r="B61" s="2">
        <v>1</v>
      </c>
      <c r="C61" s="2">
        <f>ROW(SmtRes!A71)</f>
        <v>71</v>
      </c>
      <c r="D61" s="2">
        <f>ROW(EtalonRes!A60)</f>
        <v>60</v>
      </c>
      <c r="E61" s="2" t="s">
        <v>3</v>
      </c>
      <c r="F61" s="2" t="s">
        <v>103</v>
      </c>
      <c r="G61" s="2" t="s">
        <v>104</v>
      </c>
      <c r="H61" s="2" t="s">
        <v>18</v>
      </c>
      <c r="I61" s="2">
        <f>ROUND(7,7)</f>
        <v>7</v>
      </c>
      <c r="J61" s="2">
        <v>0</v>
      </c>
      <c r="K61" s="2">
        <f>ROUND(7,7)</f>
        <v>7</v>
      </c>
      <c r="L61" s="2"/>
      <c r="M61" s="2"/>
      <c r="N61" s="2"/>
      <c r="O61" s="2">
        <f>ROUND(CP61,2)</f>
        <v>17663.509999999998</v>
      </c>
      <c r="P61" s="2">
        <f>SUMIF(SmtRes!AQ51:'SmtRes'!AQ71,"=1",SmtRes!DF51:'SmtRes'!DF71)</f>
        <v>5700.01</v>
      </c>
      <c r="Q61" s="2">
        <f>SUMIF(SmtRes!AQ51:'SmtRes'!AQ71,"=1",SmtRes!DG51:'SmtRes'!DG71)</f>
        <v>171.7</v>
      </c>
      <c r="R61" s="2">
        <f>SUMIF(SmtRes!AQ51:'SmtRes'!AQ71,"=1",SmtRes!DH51:'SmtRes'!DH71)</f>
        <v>119.91999999999999</v>
      </c>
      <c r="S61" s="2">
        <f>SUMIF(SmtRes!AQ51:'SmtRes'!AQ71,"=1",SmtRes!DI51:'SmtRes'!DI71)</f>
        <v>11671.88</v>
      </c>
      <c r="T61" s="2">
        <f t="shared" si="58"/>
        <v>0</v>
      </c>
      <c r="U61" s="2">
        <f>SUMIF(SmtRes!AQ51:'SmtRes'!AQ71,"=1",SmtRes!CV51:'SmtRes'!CV71)</f>
        <v>16.52</v>
      </c>
      <c r="V61" s="2">
        <f>SUMIF(SmtRes!AQ51:'SmtRes'!AQ71,"=1",SmtRes!CW51:'SmtRes'!CW71)</f>
        <v>0.14000000000000001</v>
      </c>
      <c r="W61" s="2">
        <f t="shared" si="59"/>
        <v>0</v>
      </c>
      <c r="X61" s="2">
        <f t="shared" si="60"/>
        <v>11438.05</v>
      </c>
      <c r="Y61" s="2">
        <f t="shared" si="61"/>
        <v>6013.82</v>
      </c>
      <c r="Z61" s="2"/>
      <c r="AA61" s="2">
        <v>-1</v>
      </c>
      <c r="AB61" s="2">
        <f t="shared" si="62"/>
        <v>2347.8501080000001</v>
      </c>
      <c r="AC61" s="2">
        <f>ROUND((SUM(SmtRes!BQ51:'SmtRes'!BQ71)),6)</f>
        <v>655.91050800000005</v>
      </c>
      <c r="AD61" s="2">
        <f>ROUND((((SUM(SmtRes!BR51:'SmtRes'!BR71))-(SUM(SmtRes!BS51:'SmtRes'!BS71)))+AE61),6)</f>
        <v>24.5288</v>
      </c>
      <c r="AE61" s="2">
        <f>ROUND((SUM(SmtRes!BS51:'SmtRes'!BS71)),6)</f>
        <v>17.1312</v>
      </c>
      <c r="AF61" s="2">
        <f>ROUND((SUM(SmtRes!BT51:'SmtRes'!BT71)),6)</f>
        <v>1667.4108000000001</v>
      </c>
      <c r="AG61" s="2">
        <f t="shared" si="63"/>
        <v>0</v>
      </c>
      <c r="AH61" s="2">
        <f>(SUM(SmtRes!BU51:'SmtRes'!BU71))</f>
        <v>2.36</v>
      </c>
      <c r="AI61" s="2">
        <f>(SUM(SmtRes!BV51:'SmtRes'!BV71))</f>
        <v>0.02</v>
      </c>
      <c r="AJ61" s="2">
        <f t="shared" si="64"/>
        <v>0</v>
      </c>
      <c r="AK61" s="2">
        <v>2364.9813079999999</v>
      </c>
      <c r="AL61" s="2">
        <v>655.91050800000005</v>
      </c>
      <c r="AM61" s="2">
        <v>24.5288</v>
      </c>
      <c r="AN61" s="2">
        <v>17.1312</v>
      </c>
      <c r="AO61" s="2">
        <v>1667.4107999999999</v>
      </c>
      <c r="AP61" s="2">
        <v>0</v>
      </c>
      <c r="AQ61" s="2">
        <v>2.36</v>
      </c>
      <c r="AR61" s="2">
        <v>0.02</v>
      </c>
      <c r="AS61" s="2">
        <v>0</v>
      </c>
      <c r="AT61" s="2">
        <v>97</v>
      </c>
      <c r="AU61" s="2">
        <v>51</v>
      </c>
      <c r="AV61" s="2">
        <v>1</v>
      </c>
      <c r="AW61" s="2">
        <v>1</v>
      </c>
      <c r="AX61" s="2"/>
      <c r="AY61" s="2"/>
      <c r="AZ61" s="2">
        <v>1</v>
      </c>
      <c r="BA61" s="2">
        <v>1</v>
      </c>
      <c r="BB61" s="2">
        <v>1</v>
      </c>
      <c r="BC61" s="2">
        <v>1</v>
      </c>
      <c r="BD61" s="2" t="s">
        <v>3</v>
      </c>
      <c r="BE61" s="2" t="s">
        <v>3</v>
      </c>
      <c r="BF61" s="2" t="s">
        <v>3</v>
      </c>
      <c r="BG61" s="2" t="s">
        <v>3</v>
      </c>
      <c r="BH61" s="2">
        <v>0</v>
      </c>
      <c r="BI61" s="2">
        <v>2</v>
      </c>
      <c r="BJ61" s="2" t="s">
        <v>105</v>
      </c>
      <c r="BK61" s="2"/>
      <c r="BL61" s="2"/>
      <c r="BM61" s="2">
        <v>108001</v>
      </c>
      <c r="BN61" s="2">
        <v>0</v>
      </c>
      <c r="BO61" s="2" t="s">
        <v>3</v>
      </c>
      <c r="BP61" s="2">
        <v>0</v>
      </c>
      <c r="BQ61" s="2">
        <v>3</v>
      </c>
      <c r="BR61" s="2">
        <v>0</v>
      </c>
      <c r="BS61" s="2">
        <v>1</v>
      </c>
      <c r="BT61" s="2">
        <v>1</v>
      </c>
      <c r="BU61" s="2">
        <v>1</v>
      </c>
      <c r="BV61" s="2">
        <v>1</v>
      </c>
      <c r="BW61" s="2">
        <v>1</v>
      </c>
      <c r="BX61" s="2">
        <v>1</v>
      </c>
      <c r="BY61" s="2" t="s">
        <v>3</v>
      </c>
      <c r="BZ61" s="2">
        <v>97</v>
      </c>
      <c r="CA61" s="2">
        <v>51</v>
      </c>
      <c r="CB61" s="2" t="s">
        <v>3</v>
      </c>
      <c r="CC61" s="2"/>
      <c r="CD61" s="2"/>
      <c r="CE61" s="2">
        <v>0</v>
      </c>
      <c r="CF61" s="2">
        <v>0</v>
      </c>
      <c r="CG61" s="2">
        <v>0</v>
      </c>
      <c r="CH61" s="2"/>
      <c r="CI61" s="2"/>
      <c r="CJ61" s="2"/>
      <c r="CK61" s="2"/>
      <c r="CL61" s="2"/>
      <c r="CM61" s="2">
        <v>0</v>
      </c>
      <c r="CN61" s="2" t="s">
        <v>3</v>
      </c>
      <c r="CO61" s="2">
        <v>0</v>
      </c>
      <c r="CP61" s="2">
        <f>(P61+Q61+S61+R61)</f>
        <v>17663.509999999998</v>
      </c>
      <c r="CQ61" s="2">
        <f>SUMIF(SmtRes!AQ51:'SmtRes'!AQ71,"=1",SmtRes!AA51:'SmtRes'!AA71)</f>
        <v>138441.93</v>
      </c>
      <c r="CR61" s="2">
        <f>SUMIF(SmtRes!AQ51:'SmtRes'!AQ71,"=1",SmtRes!AB51:'SmtRes'!AB71)</f>
        <v>2162.7199999999998</v>
      </c>
      <c r="CS61" s="2">
        <f>SUMIF(SmtRes!AQ51:'SmtRes'!AQ71,"=1",SmtRes!AC51:'SmtRes'!AC71)</f>
        <v>1713.12</v>
      </c>
      <c r="CT61" s="2">
        <f>SUMIF(SmtRes!AQ51:'SmtRes'!AQ71,"=1",SmtRes!AD51:'SmtRes'!AD71)</f>
        <v>706.53</v>
      </c>
      <c r="CU61" s="2">
        <f>AG61</f>
        <v>0</v>
      </c>
      <c r="CV61" s="2">
        <f>SUMIF(SmtRes!AQ51:'SmtRes'!AQ71,"=1",SmtRes!BU51:'SmtRes'!BU71)</f>
        <v>2.36</v>
      </c>
      <c r="CW61" s="2">
        <f>SUMIF(SmtRes!AQ51:'SmtRes'!AQ71,"=1",SmtRes!BV51:'SmtRes'!BV71)</f>
        <v>0.02</v>
      </c>
      <c r="CX61" s="2">
        <f>AJ61</f>
        <v>0</v>
      </c>
      <c r="CY61" s="2">
        <f>(((S61+R61)*AT61)/100)</f>
        <v>11438.045999999998</v>
      </c>
      <c r="CZ61" s="2">
        <f>(((S61+R61)*AU61)/100)</f>
        <v>6013.8179999999993</v>
      </c>
      <c r="DA61" s="2"/>
      <c r="DB61" s="2"/>
      <c r="DC61" s="2" t="s">
        <v>3</v>
      </c>
      <c r="DD61" s="2" t="s">
        <v>3</v>
      </c>
      <c r="DE61" s="2" t="s">
        <v>3</v>
      </c>
      <c r="DF61" s="2" t="s">
        <v>3</v>
      </c>
      <c r="DG61" s="2" t="s">
        <v>3</v>
      </c>
      <c r="DH61" s="2" t="s">
        <v>3</v>
      </c>
      <c r="DI61" s="2" t="s">
        <v>3</v>
      </c>
      <c r="DJ61" s="2" t="s">
        <v>3</v>
      </c>
      <c r="DK61" s="2" t="s">
        <v>3</v>
      </c>
      <c r="DL61" s="2" t="s">
        <v>3</v>
      </c>
      <c r="DM61" s="2" t="s">
        <v>3</v>
      </c>
      <c r="DN61" s="2">
        <v>0</v>
      </c>
      <c r="DO61" s="2">
        <v>0</v>
      </c>
      <c r="DP61" s="2">
        <v>1</v>
      </c>
      <c r="DQ61" s="2">
        <v>1</v>
      </c>
      <c r="DR61" s="2"/>
      <c r="DS61" s="2"/>
      <c r="DT61" s="2"/>
      <c r="DU61" s="2">
        <v>1013</v>
      </c>
      <c r="DV61" s="2" t="s">
        <v>18</v>
      </c>
      <c r="DW61" s="2" t="s">
        <v>18</v>
      </c>
      <c r="DX61" s="2">
        <v>1</v>
      </c>
      <c r="DY61" s="2"/>
      <c r="DZ61" s="2" t="s">
        <v>3</v>
      </c>
      <c r="EA61" s="2" t="s">
        <v>3</v>
      </c>
      <c r="EB61" s="2" t="s">
        <v>3</v>
      </c>
      <c r="EC61" s="2" t="s">
        <v>3</v>
      </c>
      <c r="ED61" s="2"/>
      <c r="EE61" s="2">
        <v>91082083</v>
      </c>
      <c r="EF61" s="2">
        <v>3</v>
      </c>
      <c r="EG61" s="2" t="s">
        <v>20</v>
      </c>
      <c r="EH61" s="2">
        <v>0</v>
      </c>
      <c r="EI61" s="2" t="s">
        <v>3</v>
      </c>
      <c r="EJ61" s="2">
        <v>2</v>
      </c>
      <c r="EK61" s="2">
        <v>108001</v>
      </c>
      <c r="EL61" s="2" t="s">
        <v>106</v>
      </c>
      <c r="EM61" s="2" t="s">
        <v>107</v>
      </c>
      <c r="EN61" s="2"/>
      <c r="EO61" s="2" t="s">
        <v>3</v>
      </c>
      <c r="EP61" s="2"/>
      <c r="EQ61" s="2">
        <v>1024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2.36</v>
      </c>
      <c r="EX61" s="2">
        <v>0.02</v>
      </c>
      <c r="EY61" s="2">
        <v>0</v>
      </c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>
        <v>0</v>
      </c>
      <c r="FR61" s="2">
        <v>0</v>
      </c>
      <c r="FS61" s="2">
        <v>0</v>
      </c>
      <c r="FT61" s="2"/>
      <c r="FU61" s="2"/>
      <c r="FV61" s="2"/>
      <c r="FW61" s="2"/>
      <c r="FX61" s="2">
        <v>97</v>
      </c>
      <c r="FY61" s="2">
        <v>51</v>
      </c>
      <c r="FZ61" s="2"/>
      <c r="GA61" s="2" t="s">
        <v>3</v>
      </c>
      <c r="GB61" s="2"/>
      <c r="GC61" s="2"/>
      <c r="GD61" s="2">
        <v>1</v>
      </c>
      <c r="GE61" s="2"/>
      <c r="GF61" s="2">
        <v>-263828142</v>
      </c>
      <c r="GG61" s="2">
        <v>2</v>
      </c>
      <c r="GH61" s="2">
        <v>1</v>
      </c>
      <c r="GI61" s="2">
        <v>-2</v>
      </c>
      <c r="GJ61" s="2">
        <v>0</v>
      </c>
      <c r="GK61" s="2">
        <v>0</v>
      </c>
      <c r="GL61" s="2">
        <f t="shared" si="65"/>
        <v>0</v>
      </c>
      <c r="GM61" s="2">
        <f t="shared" si="66"/>
        <v>35115.379999999997</v>
      </c>
      <c r="GN61" s="2">
        <f t="shared" si="67"/>
        <v>0</v>
      </c>
      <c r="GO61" s="2">
        <f t="shared" si="68"/>
        <v>35115.379999999997</v>
      </c>
      <c r="GP61" s="2">
        <f t="shared" si="69"/>
        <v>0</v>
      </c>
      <c r="GQ61" s="2"/>
      <c r="GR61" s="2">
        <v>0</v>
      </c>
      <c r="GS61" s="2">
        <v>3</v>
      </c>
      <c r="GT61" s="2">
        <v>0</v>
      </c>
      <c r="GU61" s="2" t="s">
        <v>3</v>
      </c>
      <c r="GV61" s="2">
        <f t="shared" si="70"/>
        <v>0</v>
      </c>
      <c r="GW61" s="2">
        <v>1</v>
      </c>
      <c r="GX61" s="2">
        <f t="shared" si="71"/>
        <v>0</v>
      </c>
      <c r="GY61" s="2"/>
      <c r="GZ61" s="2"/>
      <c r="HA61" s="2">
        <v>0</v>
      </c>
      <c r="HB61" s="2">
        <v>0</v>
      </c>
      <c r="HC61" s="2">
        <f>GV61*GW61</f>
        <v>0</v>
      </c>
      <c r="HD61" s="2"/>
      <c r="HE61" s="2" t="s">
        <v>3</v>
      </c>
      <c r="HF61" s="2" t="s">
        <v>3</v>
      </c>
      <c r="HG61" s="2"/>
      <c r="HH61" s="2"/>
      <c r="HI61" s="2"/>
      <c r="HJ61" s="2"/>
      <c r="HK61" s="2"/>
      <c r="HL61" s="2"/>
      <c r="HM61" s="2" t="s">
        <v>3</v>
      </c>
      <c r="HN61" s="2" t="s">
        <v>108</v>
      </c>
      <c r="HO61" s="2" t="s">
        <v>109</v>
      </c>
      <c r="HP61" s="2" t="s">
        <v>106</v>
      </c>
      <c r="HQ61" s="2" t="s">
        <v>106</v>
      </c>
      <c r="HR61" s="2"/>
      <c r="HS61" s="2">
        <v>0</v>
      </c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>
        <v>0</v>
      </c>
      <c r="IL61" s="2"/>
      <c r="IM61" s="2"/>
      <c r="IN61" s="2"/>
      <c r="IO61" s="2"/>
      <c r="IP61" s="2"/>
      <c r="IQ61" s="2"/>
      <c r="IR61" s="2"/>
      <c r="IS61" s="2"/>
      <c r="IT61" s="2"/>
      <c r="IU61" s="2"/>
    </row>
    <row r="62" spans="1:255" x14ac:dyDescent="0.2">
      <c r="A62" s="2">
        <v>18</v>
      </c>
      <c r="B62" s="2">
        <v>1</v>
      </c>
      <c r="C62" s="2">
        <v>69</v>
      </c>
      <c r="D62" s="2"/>
      <c r="E62" s="2" t="s">
        <v>3</v>
      </c>
      <c r="F62" s="2" t="s">
        <v>110</v>
      </c>
      <c r="G62" s="2" t="s">
        <v>111</v>
      </c>
      <c r="H62" s="2" t="s">
        <v>32</v>
      </c>
      <c r="I62" s="2">
        <f>J62</f>
        <v>2</v>
      </c>
      <c r="J62" s="2">
        <v>2</v>
      </c>
      <c r="K62" s="2">
        <v>2</v>
      </c>
      <c r="L62" s="2"/>
      <c r="M62" s="2"/>
      <c r="N62" s="2"/>
      <c r="O62" s="2">
        <f>ROUND(P62,2)</f>
        <v>233.44</v>
      </c>
      <c r="P62" s="2">
        <f>ROUND(ROUND(ROUND(SUMIF(SmtRes!AQ51:'SmtRes'!AQ71,"=1",SmtRes!CU51:'SmtRes'!CU71),2),2)*I62/100,2)</f>
        <v>233.44</v>
      </c>
      <c r="Q62" s="2">
        <f>ROUND(CR62*I62,2)</f>
        <v>0</v>
      </c>
      <c r="R62" s="2">
        <f>ROUND(CS62*I62,2)</f>
        <v>0</v>
      </c>
      <c r="S62" s="2">
        <f>ROUND(CT62*I62,2)</f>
        <v>0</v>
      </c>
      <c r="T62" s="2">
        <f t="shared" si="58"/>
        <v>0</v>
      </c>
      <c r="U62" s="2">
        <f>ROUND(CV62*I62,7)</f>
        <v>0</v>
      </c>
      <c r="V62" s="2">
        <f>ROUND(CW62*I62,7)</f>
        <v>0</v>
      </c>
      <c r="W62" s="2">
        <f t="shared" si="59"/>
        <v>0</v>
      </c>
      <c r="X62" s="2">
        <f t="shared" si="60"/>
        <v>0</v>
      </c>
      <c r="Y62" s="2">
        <f t="shared" si="61"/>
        <v>0</v>
      </c>
      <c r="Z62" s="2"/>
      <c r="AA62" s="2">
        <v>-1</v>
      </c>
      <c r="AB62" s="2">
        <f t="shared" si="62"/>
        <v>0</v>
      </c>
      <c r="AC62" s="2">
        <f>ROUND((ES62),6)</f>
        <v>0</v>
      </c>
      <c r="AD62" s="2">
        <f>ROUND((((ET62)-(EU62))+AE62),6)</f>
        <v>0</v>
      </c>
      <c r="AE62" s="2">
        <f t="shared" ref="AE62:AF64" si="72">ROUND((EU62),6)</f>
        <v>0</v>
      </c>
      <c r="AF62" s="2">
        <f t="shared" si="72"/>
        <v>0</v>
      </c>
      <c r="AG62" s="2">
        <f t="shared" si="63"/>
        <v>0</v>
      </c>
      <c r="AH62" s="2">
        <f t="shared" ref="AH62:AI64" si="73">(EW62)</f>
        <v>0</v>
      </c>
      <c r="AI62" s="2">
        <f t="shared" si="73"/>
        <v>0</v>
      </c>
      <c r="AJ62" s="2">
        <f t="shared" si="64"/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97</v>
      </c>
      <c r="AU62" s="2">
        <v>51</v>
      </c>
      <c r="AV62" s="2">
        <v>1</v>
      </c>
      <c r="AW62" s="2">
        <v>1</v>
      </c>
      <c r="AX62" s="2"/>
      <c r="AY62" s="2"/>
      <c r="AZ62" s="2">
        <v>1</v>
      </c>
      <c r="BA62" s="2">
        <v>1</v>
      </c>
      <c r="BB62" s="2">
        <v>1</v>
      </c>
      <c r="BC62" s="2">
        <v>1</v>
      </c>
      <c r="BD62" s="2" t="s">
        <v>3</v>
      </c>
      <c r="BE62" s="2" t="s">
        <v>3</v>
      </c>
      <c r="BF62" s="2" t="s">
        <v>3</v>
      </c>
      <c r="BG62" s="2" t="s">
        <v>3</v>
      </c>
      <c r="BH62" s="2">
        <v>3</v>
      </c>
      <c r="BI62" s="2">
        <v>2</v>
      </c>
      <c r="BJ62" s="2" t="s">
        <v>3</v>
      </c>
      <c r="BK62" s="2"/>
      <c r="BL62" s="2"/>
      <c r="BM62" s="2">
        <v>108001</v>
      </c>
      <c r="BN62" s="2">
        <v>0</v>
      </c>
      <c r="BO62" s="2" t="s">
        <v>3</v>
      </c>
      <c r="BP62" s="2">
        <v>0</v>
      </c>
      <c r="BQ62" s="2">
        <v>3</v>
      </c>
      <c r="BR62" s="2">
        <v>0</v>
      </c>
      <c r="BS62" s="2">
        <v>1</v>
      </c>
      <c r="BT62" s="2">
        <v>1</v>
      </c>
      <c r="BU62" s="2">
        <v>1</v>
      </c>
      <c r="BV62" s="2">
        <v>1</v>
      </c>
      <c r="BW62" s="2">
        <v>1</v>
      </c>
      <c r="BX62" s="2">
        <v>1</v>
      </c>
      <c r="BY62" s="2" t="s">
        <v>3</v>
      </c>
      <c r="BZ62" s="2">
        <v>97</v>
      </c>
      <c r="CA62" s="2">
        <v>51</v>
      </c>
      <c r="CB62" s="2" t="s">
        <v>3</v>
      </c>
      <c r="CC62" s="2"/>
      <c r="CD62" s="2"/>
      <c r="CE62" s="2">
        <v>0</v>
      </c>
      <c r="CF62" s="2">
        <v>0</v>
      </c>
      <c r="CG62" s="2">
        <v>0</v>
      </c>
      <c r="CH62" s="2"/>
      <c r="CI62" s="2"/>
      <c r="CJ62" s="2"/>
      <c r="CK62" s="2"/>
      <c r="CL62" s="2"/>
      <c r="CM62" s="2">
        <v>0</v>
      </c>
      <c r="CN62" s="2" t="s">
        <v>3</v>
      </c>
      <c r="CO62" s="2">
        <v>0</v>
      </c>
      <c r="CP62" s="2">
        <f>0</f>
        <v>0</v>
      </c>
      <c r="CQ62" s="2">
        <f>0</f>
        <v>0</v>
      </c>
      <c r="CR62" s="2">
        <f>0</f>
        <v>0</v>
      </c>
      <c r="CS62" s="2">
        <f>0</f>
        <v>0</v>
      </c>
      <c r="CT62" s="2">
        <f>0</f>
        <v>0</v>
      </c>
      <c r="CU62" s="2">
        <f>0</f>
        <v>0</v>
      </c>
      <c r="CV62" s="2">
        <f>0</f>
        <v>0</v>
      </c>
      <c r="CW62" s="2">
        <f>0</f>
        <v>0</v>
      </c>
      <c r="CX62" s="2">
        <f>0</f>
        <v>0</v>
      </c>
      <c r="CY62" s="2">
        <f>0</f>
        <v>0</v>
      </c>
      <c r="CZ62" s="2">
        <f>0</f>
        <v>0</v>
      </c>
      <c r="DA62" s="2"/>
      <c r="DB62" s="2"/>
      <c r="DC62" s="2" t="s">
        <v>3</v>
      </c>
      <c r="DD62" s="2" t="s">
        <v>3</v>
      </c>
      <c r="DE62" s="2" t="s">
        <v>3</v>
      </c>
      <c r="DF62" s="2" t="s">
        <v>3</v>
      </c>
      <c r="DG62" s="2" t="s">
        <v>3</v>
      </c>
      <c r="DH62" s="2" t="s">
        <v>3</v>
      </c>
      <c r="DI62" s="2" t="s">
        <v>3</v>
      </c>
      <c r="DJ62" s="2" t="s">
        <v>3</v>
      </c>
      <c r="DK62" s="2" t="s">
        <v>3</v>
      </c>
      <c r="DL62" s="2" t="s">
        <v>3</v>
      </c>
      <c r="DM62" s="2" t="s">
        <v>3</v>
      </c>
      <c r="DN62" s="2">
        <v>0</v>
      </c>
      <c r="DO62" s="2">
        <v>0</v>
      </c>
      <c r="DP62" s="2">
        <v>1</v>
      </c>
      <c r="DQ62" s="2">
        <v>1</v>
      </c>
      <c r="DR62" s="2"/>
      <c r="DS62" s="2"/>
      <c r="DT62" s="2"/>
      <c r="DU62" s="2">
        <v>1013</v>
      </c>
      <c r="DV62" s="2" t="s">
        <v>32</v>
      </c>
      <c r="DW62" s="2" t="s">
        <v>32</v>
      </c>
      <c r="DX62" s="2">
        <v>1</v>
      </c>
      <c r="DY62" s="2"/>
      <c r="DZ62" s="2" t="s">
        <v>3</v>
      </c>
      <c r="EA62" s="2" t="s">
        <v>3</v>
      </c>
      <c r="EB62" s="2" t="s">
        <v>3</v>
      </c>
      <c r="EC62" s="2" t="s">
        <v>3</v>
      </c>
      <c r="ED62" s="2"/>
      <c r="EE62" s="2">
        <v>91082083</v>
      </c>
      <c r="EF62" s="2">
        <v>3</v>
      </c>
      <c r="EG62" s="2" t="s">
        <v>20</v>
      </c>
      <c r="EH62" s="2">
        <v>0</v>
      </c>
      <c r="EI62" s="2" t="s">
        <v>3</v>
      </c>
      <c r="EJ62" s="2">
        <v>2</v>
      </c>
      <c r="EK62" s="2">
        <v>108001</v>
      </c>
      <c r="EL62" s="2" t="s">
        <v>106</v>
      </c>
      <c r="EM62" s="2" t="s">
        <v>107</v>
      </c>
      <c r="EN62" s="2"/>
      <c r="EO62" s="2" t="s">
        <v>3</v>
      </c>
      <c r="EP62" s="2"/>
      <c r="EQ62" s="2">
        <v>1024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>
        <v>0</v>
      </c>
      <c r="FR62" s="2">
        <v>0</v>
      </c>
      <c r="FS62" s="2">
        <v>0</v>
      </c>
      <c r="FT62" s="2"/>
      <c r="FU62" s="2"/>
      <c r="FV62" s="2"/>
      <c r="FW62" s="2"/>
      <c r="FX62" s="2">
        <v>97</v>
      </c>
      <c r="FY62" s="2">
        <v>51</v>
      </c>
      <c r="FZ62" s="2"/>
      <c r="GA62" s="2" t="s">
        <v>3</v>
      </c>
      <c r="GB62" s="2"/>
      <c r="GC62" s="2"/>
      <c r="GD62" s="2">
        <v>1</v>
      </c>
      <c r="GE62" s="2"/>
      <c r="GF62" s="2">
        <v>274903907</v>
      </c>
      <c r="GG62" s="2">
        <v>2</v>
      </c>
      <c r="GH62" s="2">
        <v>1</v>
      </c>
      <c r="GI62" s="2">
        <v>-2</v>
      </c>
      <c r="GJ62" s="2">
        <v>0</v>
      </c>
      <c r="GK62" s="2">
        <v>0</v>
      </c>
      <c r="GL62" s="2">
        <f t="shared" si="65"/>
        <v>0</v>
      </c>
      <c r="GM62" s="2">
        <f t="shared" si="66"/>
        <v>233.44</v>
      </c>
      <c r="GN62" s="2">
        <f t="shared" si="67"/>
        <v>0</v>
      </c>
      <c r="GO62" s="2">
        <f t="shared" si="68"/>
        <v>233.44</v>
      </c>
      <c r="GP62" s="2">
        <f t="shared" si="69"/>
        <v>0</v>
      </c>
      <c r="GQ62" s="2"/>
      <c r="GR62" s="2">
        <v>0</v>
      </c>
      <c r="GS62" s="2">
        <v>3</v>
      </c>
      <c r="GT62" s="2">
        <v>0</v>
      </c>
      <c r="GU62" s="2" t="s">
        <v>3</v>
      </c>
      <c r="GV62" s="2">
        <f t="shared" si="70"/>
        <v>0</v>
      </c>
      <c r="GW62" s="2">
        <v>1</v>
      </c>
      <c r="GX62" s="2">
        <f t="shared" si="71"/>
        <v>0</v>
      </c>
      <c r="GY62" s="2"/>
      <c r="GZ62" s="2"/>
      <c r="HA62" s="2">
        <v>0</v>
      </c>
      <c r="HB62" s="2">
        <v>0</v>
      </c>
      <c r="HC62" s="2">
        <f>0</f>
        <v>0</v>
      </c>
      <c r="HD62" s="2"/>
      <c r="HE62" s="2" t="s">
        <v>3</v>
      </c>
      <c r="HF62" s="2" t="s">
        <v>3</v>
      </c>
      <c r="HG62" s="2"/>
      <c r="HH62" s="2"/>
      <c r="HI62" s="2"/>
      <c r="HJ62" s="2"/>
      <c r="HK62" s="2"/>
      <c r="HL62" s="2"/>
      <c r="HM62" s="2" t="s">
        <v>3</v>
      </c>
      <c r="HN62" s="2" t="s">
        <v>108</v>
      </c>
      <c r="HO62" s="2" t="s">
        <v>109</v>
      </c>
      <c r="HP62" s="2" t="s">
        <v>106</v>
      </c>
      <c r="HQ62" s="2" t="s">
        <v>106</v>
      </c>
      <c r="HR62" s="2"/>
      <c r="HS62" s="2">
        <v>0</v>
      </c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>
        <v>0</v>
      </c>
      <c r="IL62" s="2"/>
      <c r="IM62" s="2"/>
      <c r="IN62" s="2"/>
      <c r="IO62" s="2"/>
      <c r="IP62" s="2"/>
      <c r="IQ62" s="2"/>
      <c r="IR62" s="2"/>
      <c r="IS62" s="2"/>
      <c r="IT62" s="2"/>
      <c r="IU62" s="2"/>
    </row>
    <row r="63" spans="1:255" x14ac:dyDescent="0.2">
      <c r="A63" s="2">
        <v>18</v>
      </c>
      <c r="B63" s="2">
        <v>1</v>
      </c>
      <c r="C63" s="2">
        <v>70</v>
      </c>
      <c r="D63" s="2"/>
      <c r="E63" s="2" t="s">
        <v>3</v>
      </c>
      <c r="F63" s="2" t="s">
        <v>91</v>
      </c>
      <c r="G63" s="2" t="s">
        <v>112</v>
      </c>
      <c r="H63" s="2" t="s">
        <v>18</v>
      </c>
      <c r="I63" s="2">
        <f>I61*J63</f>
        <v>7</v>
      </c>
      <c r="J63" s="2">
        <v>1</v>
      </c>
      <c r="K63" s="2">
        <v>1</v>
      </c>
      <c r="L63" s="2"/>
      <c r="M63" s="2"/>
      <c r="N63" s="2"/>
      <c r="O63" s="2">
        <f>ROUND(CP63,2)</f>
        <v>43333.36</v>
      </c>
      <c r="P63" s="2">
        <f>ROUND(CQ63*I63,2)</f>
        <v>43333.36</v>
      </c>
      <c r="Q63" s="2">
        <f>ROUND(CR63*I63,2)</f>
        <v>0</v>
      </c>
      <c r="R63" s="2">
        <f>ROUND(CS63*I63,2)</f>
        <v>0</v>
      </c>
      <c r="S63" s="2">
        <f>ROUND(CT63*I63,2)</f>
        <v>0</v>
      </c>
      <c r="T63" s="2">
        <f t="shared" si="58"/>
        <v>0</v>
      </c>
      <c r="U63" s="2">
        <f>ROUND(CV63*I63,7)</f>
        <v>0</v>
      </c>
      <c r="V63" s="2">
        <f>ROUND(CW63*I63,7)</f>
        <v>0</v>
      </c>
      <c r="W63" s="2">
        <f t="shared" si="59"/>
        <v>0</v>
      </c>
      <c r="X63" s="2">
        <f t="shared" si="60"/>
        <v>0</v>
      </c>
      <c r="Y63" s="2">
        <f t="shared" si="61"/>
        <v>0</v>
      </c>
      <c r="Z63" s="2"/>
      <c r="AA63" s="2">
        <v>-1</v>
      </c>
      <c r="AB63" s="2">
        <f t="shared" si="62"/>
        <v>6190.48</v>
      </c>
      <c r="AC63" s="2">
        <f>ROUND((ES63),6)</f>
        <v>6190.48</v>
      </c>
      <c r="AD63" s="2">
        <f>ROUND((((ET63)-(EU63))+AE63),6)</f>
        <v>0</v>
      </c>
      <c r="AE63" s="2">
        <f t="shared" si="72"/>
        <v>0</v>
      </c>
      <c r="AF63" s="2">
        <f t="shared" si="72"/>
        <v>0</v>
      </c>
      <c r="AG63" s="2">
        <f t="shared" si="63"/>
        <v>0</v>
      </c>
      <c r="AH63" s="2">
        <f t="shared" si="73"/>
        <v>0</v>
      </c>
      <c r="AI63" s="2">
        <f t="shared" si="73"/>
        <v>0</v>
      </c>
      <c r="AJ63" s="2">
        <f t="shared" si="64"/>
        <v>0</v>
      </c>
      <c r="AK63" s="2">
        <v>6190.48</v>
      </c>
      <c r="AL63" s="2">
        <v>6190.48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89</v>
      </c>
      <c r="AU63" s="2">
        <v>44</v>
      </c>
      <c r="AV63" s="2">
        <v>1</v>
      </c>
      <c r="AW63" s="2">
        <v>1</v>
      </c>
      <c r="AX63" s="2"/>
      <c r="AY63" s="2"/>
      <c r="AZ63" s="2">
        <v>1</v>
      </c>
      <c r="BA63" s="2">
        <v>1</v>
      </c>
      <c r="BB63" s="2">
        <v>1</v>
      </c>
      <c r="BC63" s="2">
        <v>1</v>
      </c>
      <c r="BD63" s="2" t="s">
        <v>3</v>
      </c>
      <c r="BE63" s="2" t="s">
        <v>3</v>
      </c>
      <c r="BF63" s="2" t="s">
        <v>3</v>
      </c>
      <c r="BG63" s="2" t="s">
        <v>3</v>
      </c>
      <c r="BH63" s="2">
        <v>3</v>
      </c>
      <c r="BI63" s="2">
        <v>2</v>
      </c>
      <c r="BJ63" s="2" t="s">
        <v>3</v>
      </c>
      <c r="BK63" s="2"/>
      <c r="BL63" s="2"/>
      <c r="BM63" s="2">
        <v>141001</v>
      </c>
      <c r="BN63" s="2">
        <v>0</v>
      </c>
      <c r="BO63" s="2" t="s">
        <v>3</v>
      </c>
      <c r="BP63" s="2">
        <v>0</v>
      </c>
      <c r="BQ63" s="2">
        <v>3</v>
      </c>
      <c r="BR63" s="2">
        <v>0</v>
      </c>
      <c r="BS63" s="2">
        <v>1</v>
      </c>
      <c r="BT63" s="2">
        <v>1</v>
      </c>
      <c r="BU63" s="2">
        <v>1</v>
      </c>
      <c r="BV63" s="2">
        <v>1</v>
      </c>
      <c r="BW63" s="2">
        <v>1</v>
      </c>
      <c r="BX63" s="2">
        <v>1</v>
      </c>
      <c r="BY63" s="2" t="s">
        <v>3</v>
      </c>
      <c r="BZ63" s="2">
        <v>89</v>
      </c>
      <c r="CA63" s="2">
        <v>44</v>
      </c>
      <c r="CB63" s="2" t="s">
        <v>3</v>
      </c>
      <c r="CC63" s="2"/>
      <c r="CD63" s="2"/>
      <c r="CE63" s="2">
        <v>0</v>
      </c>
      <c r="CF63" s="2">
        <v>0</v>
      </c>
      <c r="CG63" s="2">
        <v>0</v>
      </c>
      <c r="CH63" s="2"/>
      <c r="CI63" s="2"/>
      <c r="CJ63" s="2"/>
      <c r="CK63" s="2"/>
      <c r="CL63" s="2"/>
      <c r="CM63" s="2">
        <v>0</v>
      </c>
      <c r="CN63" s="2" t="s">
        <v>3</v>
      </c>
      <c r="CO63" s="2">
        <v>0</v>
      </c>
      <c r="CP63" s="2">
        <f>(P63+Q63+S63+R63)</f>
        <v>43333.36</v>
      </c>
      <c r="CQ63" s="2">
        <f>ROUND(AL63,2)</f>
        <v>6190.48</v>
      </c>
      <c r="CR63" s="2">
        <f>ROUND(AM63,2)</f>
        <v>0</v>
      </c>
      <c r="CS63" s="2">
        <f>ROUND(AN63*BS63,2)</f>
        <v>0</v>
      </c>
      <c r="CT63" s="2">
        <f>ROUND(AO63*BA63,2)</f>
        <v>0</v>
      </c>
      <c r="CU63" s="2">
        <f t="shared" ref="CU63:CX64" si="74">AG63</f>
        <v>0</v>
      </c>
      <c r="CV63" s="2">
        <f t="shared" si="74"/>
        <v>0</v>
      </c>
      <c r="CW63" s="2">
        <f t="shared" si="74"/>
        <v>0</v>
      </c>
      <c r="CX63" s="2">
        <f t="shared" si="74"/>
        <v>0</v>
      </c>
      <c r="CY63" s="2">
        <f>(((S63+R63)*AT63)/100)</f>
        <v>0</v>
      </c>
      <c r="CZ63" s="2">
        <f>(((S63+R63)*AU63)/100)</f>
        <v>0</v>
      </c>
      <c r="DA63" s="2"/>
      <c r="DB63" s="2"/>
      <c r="DC63" s="2" t="s">
        <v>3</v>
      </c>
      <c r="DD63" s="2" t="s">
        <v>3</v>
      </c>
      <c r="DE63" s="2" t="s">
        <v>3</v>
      </c>
      <c r="DF63" s="2" t="s">
        <v>3</v>
      </c>
      <c r="DG63" s="2" t="s">
        <v>3</v>
      </c>
      <c r="DH63" s="2" t="s">
        <v>3</v>
      </c>
      <c r="DI63" s="2" t="s">
        <v>3</v>
      </c>
      <c r="DJ63" s="2" t="s">
        <v>3</v>
      </c>
      <c r="DK63" s="2" t="s">
        <v>3</v>
      </c>
      <c r="DL63" s="2" t="s">
        <v>3</v>
      </c>
      <c r="DM63" s="2" t="s">
        <v>3</v>
      </c>
      <c r="DN63" s="2">
        <v>0</v>
      </c>
      <c r="DO63" s="2">
        <v>0</v>
      </c>
      <c r="DP63" s="2">
        <v>1</v>
      </c>
      <c r="DQ63" s="2">
        <v>1</v>
      </c>
      <c r="DR63" s="2"/>
      <c r="DS63" s="2"/>
      <c r="DT63" s="2"/>
      <c r="DU63" s="2">
        <v>1013</v>
      </c>
      <c r="DV63" s="2" t="s">
        <v>18</v>
      </c>
      <c r="DW63" s="2" t="s">
        <v>18</v>
      </c>
      <c r="DX63" s="2">
        <v>1</v>
      </c>
      <c r="DY63" s="2"/>
      <c r="DZ63" s="2" t="s">
        <v>3</v>
      </c>
      <c r="EA63" s="2" t="s">
        <v>3</v>
      </c>
      <c r="EB63" s="2" t="s">
        <v>3</v>
      </c>
      <c r="EC63" s="2" t="s">
        <v>3</v>
      </c>
      <c r="ED63" s="2"/>
      <c r="EE63" s="2">
        <v>91082123</v>
      </c>
      <c r="EF63" s="2">
        <v>3</v>
      </c>
      <c r="EG63" s="2" t="s">
        <v>20</v>
      </c>
      <c r="EH63" s="2">
        <v>104</v>
      </c>
      <c r="EI63" s="2" t="s">
        <v>21</v>
      </c>
      <c r="EJ63" s="2">
        <v>2</v>
      </c>
      <c r="EK63" s="2">
        <v>141001</v>
      </c>
      <c r="EL63" s="2" t="s">
        <v>21</v>
      </c>
      <c r="EM63" s="2" t="s">
        <v>22</v>
      </c>
      <c r="EN63" s="2"/>
      <c r="EO63" s="2" t="s">
        <v>3</v>
      </c>
      <c r="EP63" s="2"/>
      <c r="EQ63" s="2">
        <v>1024</v>
      </c>
      <c r="ER63" s="2">
        <v>6190.48</v>
      </c>
      <c r="ES63" s="2">
        <v>6190.48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/>
      <c r="EZ63" s="2">
        <v>5</v>
      </c>
      <c r="FA63" s="2"/>
      <c r="FB63" s="2"/>
      <c r="FC63" s="2">
        <v>1</v>
      </c>
      <c r="FD63" s="2">
        <v>18</v>
      </c>
      <c r="FE63" s="2"/>
      <c r="FF63" s="2">
        <v>6500</v>
      </c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>
        <v>0</v>
      </c>
      <c r="FR63" s="2">
        <v>0</v>
      </c>
      <c r="FS63" s="2">
        <v>0</v>
      </c>
      <c r="FT63" s="2"/>
      <c r="FU63" s="2"/>
      <c r="FV63" s="2"/>
      <c r="FW63" s="2"/>
      <c r="FX63" s="2">
        <v>89</v>
      </c>
      <c r="FY63" s="2">
        <v>44</v>
      </c>
      <c r="FZ63" s="2"/>
      <c r="GA63" s="2" t="s">
        <v>113</v>
      </c>
      <c r="GB63" s="2"/>
      <c r="GC63" s="2"/>
      <c r="GD63" s="2">
        <v>1</v>
      </c>
      <c r="GE63" s="2"/>
      <c r="GF63" s="2">
        <v>622975080</v>
      </c>
      <c r="GG63" s="2">
        <v>2</v>
      </c>
      <c r="GH63" s="2">
        <v>3</v>
      </c>
      <c r="GI63" s="2">
        <v>-2</v>
      </c>
      <c r="GJ63" s="2">
        <v>0</v>
      </c>
      <c r="GK63" s="2">
        <v>0</v>
      </c>
      <c r="GL63" s="2">
        <f t="shared" si="65"/>
        <v>0</v>
      </c>
      <c r="GM63" s="2">
        <f t="shared" si="66"/>
        <v>43333.36</v>
      </c>
      <c r="GN63" s="2">
        <f t="shared" si="67"/>
        <v>0</v>
      </c>
      <c r="GO63" s="2">
        <f t="shared" si="68"/>
        <v>43333.36</v>
      </c>
      <c r="GP63" s="2">
        <f t="shared" si="69"/>
        <v>0</v>
      </c>
      <c r="GQ63" s="2"/>
      <c r="GR63" s="2">
        <v>1</v>
      </c>
      <c r="GS63" s="2">
        <v>1</v>
      </c>
      <c r="GT63" s="2">
        <v>0</v>
      </c>
      <c r="GU63" s="2" t="s">
        <v>3</v>
      </c>
      <c r="GV63" s="2">
        <f t="shared" si="70"/>
        <v>0</v>
      </c>
      <c r="GW63" s="2">
        <v>1</v>
      </c>
      <c r="GX63" s="2">
        <f t="shared" si="71"/>
        <v>0</v>
      </c>
      <c r="GY63" s="2"/>
      <c r="GZ63" s="2"/>
      <c r="HA63" s="2">
        <v>0</v>
      </c>
      <c r="HB63" s="2">
        <v>0</v>
      </c>
      <c r="HC63" s="2">
        <f>GV63*GW63</f>
        <v>0</v>
      </c>
      <c r="HD63" s="2"/>
      <c r="HE63" s="2" t="s">
        <v>95</v>
      </c>
      <c r="HF63" s="2" t="s">
        <v>95</v>
      </c>
      <c r="HG63" s="2">
        <f>ROUND(ROUND(AL63,2)*I63,2)</f>
        <v>43333.36</v>
      </c>
      <c r="HH63" s="2"/>
      <c r="HI63" s="2"/>
      <c r="HJ63" s="2"/>
      <c r="HK63" s="2"/>
      <c r="HL63" s="2"/>
      <c r="HM63" s="2" t="s">
        <v>3</v>
      </c>
      <c r="HN63" s="2" t="s">
        <v>23</v>
      </c>
      <c r="HO63" s="2" t="s">
        <v>24</v>
      </c>
      <c r="HP63" s="2" t="s">
        <v>21</v>
      </c>
      <c r="HQ63" s="2" t="s">
        <v>21</v>
      </c>
      <c r="HR63" s="2"/>
      <c r="HS63" s="2">
        <v>0</v>
      </c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>
        <v>0</v>
      </c>
      <c r="IL63" s="2"/>
      <c r="IM63" s="2"/>
      <c r="IN63" s="2"/>
      <c r="IO63" s="2"/>
      <c r="IP63" s="2"/>
      <c r="IQ63" s="2"/>
      <c r="IR63" s="2"/>
      <c r="IS63" s="2"/>
      <c r="IT63" s="2"/>
      <c r="IU63" s="2"/>
    </row>
    <row r="64" spans="1:255" x14ac:dyDescent="0.2">
      <c r="A64" s="2">
        <v>18</v>
      </c>
      <c r="B64" s="2">
        <v>1</v>
      </c>
      <c r="C64" s="2">
        <v>71</v>
      </c>
      <c r="D64" s="2"/>
      <c r="E64" s="2" t="s">
        <v>3</v>
      </c>
      <c r="F64" s="2" t="s">
        <v>91</v>
      </c>
      <c r="G64" s="2" t="s">
        <v>114</v>
      </c>
      <c r="H64" s="2" t="s">
        <v>18</v>
      </c>
      <c r="I64" s="2">
        <f>I61*J64</f>
        <v>7</v>
      </c>
      <c r="J64" s="2">
        <v>1</v>
      </c>
      <c r="K64" s="2">
        <v>1</v>
      </c>
      <c r="L64" s="2"/>
      <c r="M64" s="2"/>
      <c r="N64" s="2"/>
      <c r="O64" s="2">
        <f>ROUND(CP64,2)</f>
        <v>6666.66</v>
      </c>
      <c r="P64" s="2">
        <f>ROUND(CQ64*I64,2)</f>
        <v>6666.66</v>
      </c>
      <c r="Q64" s="2">
        <f>ROUND(CR64*I64,2)</f>
        <v>0</v>
      </c>
      <c r="R64" s="2">
        <f>ROUND(CS64*I64,2)</f>
        <v>0</v>
      </c>
      <c r="S64" s="2">
        <f>ROUND(CT64*I64,2)</f>
        <v>0</v>
      </c>
      <c r="T64" s="2">
        <f t="shared" si="58"/>
        <v>0</v>
      </c>
      <c r="U64" s="2">
        <f>ROUND(CV64*I64,7)</f>
        <v>0</v>
      </c>
      <c r="V64" s="2">
        <f>ROUND(CW64*I64,7)</f>
        <v>0</v>
      </c>
      <c r="W64" s="2">
        <f t="shared" si="59"/>
        <v>0</v>
      </c>
      <c r="X64" s="2">
        <f t="shared" si="60"/>
        <v>0</v>
      </c>
      <c r="Y64" s="2">
        <f t="shared" si="61"/>
        <v>0</v>
      </c>
      <c r="Z64" s="2"/>
      <c r="AA64" s="2">
        <v>-1</v>
      </c>
      <c r="AB64" s="2">
        <f t="shared" si="62"/>
        <v>952.38</v>
      </c>
      <c r="AC64" s="2">
        <f>ROUND((ES64),6)</f>
        <v>952.38</v>
      </c>
      <c r="AD64" s="2">
        <f>ROUND((((ET64)-(EU64))+AE64),6)</f>
        <v>0</v>
      </c>
      <c r="AE64" s="2">
        <f t="shared" si="72"/>
        <v>0</v>
      </c>
      <c r="AF64" s="2">
        <f t="shared" si="72"/>
        <v>0</v>
      </c>
      <c r="AG64" s="2">
        <f t="shared" si="63"/>
        <v>0</v>
      </c>
      <c r="AH64" s="2">
        <f t="shared" si="73"/>
        <v>0</v>
      </c>
      <c r="AI64" s="2">
        <f t="shared" si="73"/>
        <v>0</v>
      </c>
      <c r="AJ64" s="2">
        <f t="shared" si="64"/>
        <v>0</v>
      </c>
      <c r="AK64" s="2">
        <v>952.38</v>
      </c>
      <c r="AL64" s="2">
        <v>952.38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89</v>
      </c>
      <c r="AU64" s="2">
        <v>44</v>
      </c>
      <c r="AV64" s="2">
        <v>1</v>
      </c>
      <c r="AW64" s="2">
        <v>1</v>
      </c>
      <c r="AX64" s="2"/>
      <c r="AY64" s="2"/>
      <c r="AZ64" s="2">
        <v>1</v>
      </c>
      <c r="BA64" s="2">
        <v>1</v>
      </c>
      <c r="BB64" s="2">
        <v>1</v>
      </c>
      <c r="BC64" s="2">
        <v>1</v>
      </c>
      <c r="BD64" s="2" t="s">
        <v>3</v>
      </c>
      <c r="BE64" s="2" t="s">
        <v>3</v>
      </c>
      <c r="BF64" s="2" t="s">
        <v>3</v>
      </c>
      <c r="BG64" s="2" t="s">
        <v>3</v>
      </c>
      <c r="BH64" s="2">
        <v>3</v>
      </c>
      <c r="BI64" s="2">
        <v>2</v>
      </c>
      <c r="BJ64" s="2" t="s">
        <v>3</v>
      </c>
      <c r="BK64" s="2"/>
      <c r="BL64" s="2"/>
      <c r="BM64" s="2">
        <v>141001</v>
      </c>
      <c r="BN64" s="2">
        <v>0</v>
      </c>
      <c r="BO64" s="2" t="s">
        <v>3</v>
      </c>
      <c r="BP64" s="2">
        <v>0</v>
      </c>
      <c r="BQ64" s="2">
        <v>3</v>
      </c>
      <c r="BR64" s="2">
        <v>0</v>
      </c>
      <c r="BS64" s="2">
        <v>1</v>
      </c>
      <c r="BT64" s="2">
        <v>1</v>
      </c>
      <c r="BU64" s="2">
        <v>1</v>
      </c>
      <c r="BV64" s="2">
        <v>1</v>
      </c>
      <c r="BW64" s="2">
        <v>1</v>
      </c>
      <c r="BX64" s="2">
        <v>1</v>
      </c>
      <c r="BY64" s="2" t="s">
        <v>3</v>
      </c>
      <c r="BZ64" s="2">
        <v>89</v>
      </c>
      <c r="CA64" s="2">
        <v>44</v>
      </c>
      <c r="CB64" s="2" t="s">
        <v>3</v>
      </c>
      <c r="CC64" s="2"/>
      <c r="CD64" s="2"/>
      <c r="CE64" s="2">
        <v>0</v>
      </c>
      <c r="CF64" s="2">
        <v>0</v>
      </c>
      <c r="CG64" s="2">
        <v>0</v>
      </c>
      <c r="CH64" s="2"/>
      <c r="CI64" s="2"/>
      <c r="CJ64" s="2"/>
      <c r="CK64" s="2"/>
      <c r="CL64" s="2"/>
      <c r="CM64" s="2">
        <v>0</v>
      </c>
      <c r="CN64" s="2" t="s">
        <v>3</v>
      </c>
      <c r="CO64" s="2">
        <v>0</v>
      </c>
      <c r="CP64" s="2">
        <f>(P64+Q64+S64+R64)</f>
        <v>6666.66</v>
      </c>
      <c r="CQ64" s="2">
        <f>ROUND(AL64,2)</f>
        <v>952.38</v>
      </c>
      <c r="CR64" s="2">
        <f>ROUND(AM64,2)</f>
        <v>0</v>
      </c>
      <c r="CS64" s="2">
        <f>ROUND(AN64*BS64,2)</f>
        <v>0</v>
      </c>
      <c r="CT64" s="2">
        <f>ROUND(AO64*BA64,2)</f>
        <v>0</v>
      </c>
      <c r="CU64" s="2">
        <f t="shared" si="74"/>
        <v>0</v>
      </c>
      <c r="CV64" s="2">
        <f t="shared" si="74"/>
        <v>0</v>
      </c>
      <c r="CW64" s="2">
        <f t="shared" si="74"/>
        <v>0</v>
      </c>
      <c r="CX64" s="2">
        <f t="shared" si="74"/>
        <v>0</v>
      </c>
      <c r="CY64" s="2">
        <f>(((S64+R64)*AT64)/100)</f>
        <v>0</v>
      </c>
      <c r="CZ64" s="2">
        <f>(((S64+R64)*AU64)/100)</f>
        <v>0</v>
      </c>
      <c r="DA64" s="2"/>
      <c r="DB64" s="2"/>
      <c r="DC64" s="2" t="s">
        <v>3</v>
      </c>
      <c r="DD64" s="2" t="s">
        <v>3</v>
      </c>
      <c r="DE64" s="2" t="s">
        <v>3</v>
      </c>
      <c r="DF64" s="2" t="s">
        <v>3</v>
      </c>
      <c r="DG64" s="2" t="s">
        <v>3</v>
      </c>
      <c r="DH64" s="2" t="s">
        <v>3</v>
      </c>
      <c r="DI64" s="2" t="s">
        <v>3</v>
      </c>
      <c r="DJ64" s="2" t="s">
        <v>3</v>
      </c>
      <c r="DK64" s="2" t="s">
        <v>3</v>
      </c>
      <c r="DL64" s="2" t="s">
        <v>3</v>
      </c>
      <c r="DM64" s="2" t="s">
        <v>3</v>
      </c>
      <c r="DN64" s="2">
        <v>0</v>
      </c>
      <c r="DO64" s="2">
        <v>0</v>
      </c>
      <c r="DP64" s="2">
        <v>1</v>
      </c>
      <c r="DQ64" s="2">
        <v>1</v>
      </c>
      <c r="DR64" s="2"/>
      <c r="DS64" s="2"/>
      <c r="DT64" s="2"/>
      <c r="DU64" s="2">
        <v>1013</v>
      </c>
      <c r="DV64" s="2" t="s">
        <v>18</v>
      </c>
      <c r="DW64" s="2" t="s">
        <v>18</v>
      </c>
      <c r="DX64" s="2">
        <v>1</v>
      </c>
      <c r="DY64" s="2"/>
      <c r="DZ64" s="2" t="s">
        <v>3</v>
      </c>
      <c r="EA64" s="2" t="s">
        <v>3</v>
      </c>
      <c r="EB64" s="2" t="s">
        <v>3</v>
      </c>
      <c r="EC64" s="2" t="s">
        <v>3</v>
      </c>
      <c r="ED64" s="2"/>
      <c r="EE64" s="2">
        <v>91082123</v>
      </c>
      <c r="EF64" s="2">
        <v>3</v>
      </c>
      <c r="EG64" s="2" t="s">
        <v>20</v>
      </c>
      <c r="EH64" s="2">
        <v>104</v>
      </c>
      <c r="EI64" s="2" t="s">
        <v>21</v>
      </c>
      <c r="EJ64" s="2">
        <v>2</v>
      </c>
      <c r="EK64" s="2">
        <v>141001</v>
      </c>
      <c r="EL64" s="2" t="s">
        <v>21</v>
      </c>
      <c r="EM64" s="2" t="s">
        <v>22</v>
      </c>
      <c r="EN64" s="2"/>
      <c r="EO64" s="2" t="s">
        <v>3</v>
      </c>
      <c r="EP64" s="2"/>
      <c r="EQ64" s="2">
        <v>1024</v>
      </c>
      <c r="ER64" s="2">
        <v>952.38</v>
      </c>
      <c r="ES64" s="2">
        <v>952.38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/>
      <c r="EZ64" s="2">
        <v>5</v>
      </c>
      <c r="FA64" s="2"/>
      <c r="FB64" s="2"/>
      <c r="FC64" s="2">
        <v>1</v>
      </c>
      <c r="FD64" s="2">
        <v>18</v>
      </c>
      <c r="FE64" s="2"/>
      <c r="FF64" s="2">
        <v>1000</v>
      </c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>
        <v>0</v>
      </c>
      <c r="FR64" s="2">
        <v>0</v>
      </c>
      <c r="FS64" s="2">
        <v>0</v>
      </c>
      <c r="FT64" s="2"/>
      <c r="FU64" s="2"/>
      <c r="FV64" s="2"/>
      <c r="FW64" s="2"/>
      <c r="FX64" s="2">
        <v>89</v>
      </c>
      <c r="FY64" s="2">
        <v>44</v>
      </c>
      <c r="FZ64" s="2"/>
      <c r="GA64" s="2" t="s">
        <v>115</v>
      </c>
      <c r="GB64" s="2"/>
      <c r="GC64" s="2"/>
      <c r="GD64" s="2">
        <v>1</v>
      </c>
      <c r="GE64" s="2"/>
      <c r="GF64" s="2">
        <v>1102328780</v>
      </c>
      <c r="GG64" s="2">
        <v>2</v>
      </c>
      <c r="GH64" s="2">
        <v>3</v>
      </c>
      <c r="GI64" s="2">
        <v>-2</v>
      </c>
      <c r="GJ64" s="2">
        <v>0</v>
      </c>
      <c r="GK64" s="2">
        <v>0</v>
      </c>
      <c r="GL64" s="2">
        <f t="shared" si="65"/>
        <v>0</v>
      </c>
      <c r="GM64" s="2">
        <f t="shared" si="66"/>
        <v>6666.66</v>
      </c>
      <c r="GN64" s="2">
        <f t="shared" si="67"/>
        <v>0</v>
      </c>
      <c r="GO64" s="2">
        <f t="shared" si="68"/>
        <v>6666.66</v>
      </c>
      <c r="GP64" s="2">
        <f t="shared" si="69"/>
        <v>0</v>
      </c>
      <c r="GQ64" s="2"/>
      <c r="GR64" s="2">
        <v>1</v>
      </c>
      <c r="GS64" s="2">
        <v>1</v>
      </c>
      <c r="GT64" s="2">
        <v>0</v>
      </c>
      <c r="GU64" s="2" t="s">
        <v>3</v>
      </c>
      <c r="GV64" s="2">
        <f t="shared" si="70"/>
        <v>0</v>
      </c>
      <c r="GW64" s="2">
        <v>1</v>
      </c>
      <c r="GX64" s="2">
        <f t="shared" si="71"/>
        <v>0</v>
      </c>
      <c r="GY64" s="2"/>
      <c r="GZ64" s="2"/>
      <c r="HA64" s="2">
        <v>0</v>
      </c>
      <c r="HB64" s="2">
        <v>0</v>
      </c>
      <c r="HC64" s="2">
        <f>GV64*GW64</f>
        <v>0</v>
      </c>
      <c r="HD64" s="2"/>
      <c r="HE64" s="2" t="s">
        <v>95</v>
      </c>
      <c r="HF64" s="2" t="s">
        <v>95</v>
      </c>
      <c r="HG64" s="2">
        <f>ROUND(ROUND(AL64,2)*I64,2)</f>
        <v>6666.66</v>
      </c>
      <c r="HH64" s="2"/>
      <c r="HI64" s="2"/>
      <c r="HJ64" s="2"/>
      <c r="HK64" s="2"/>
      <c r="HL64" s="2"/>
      <c r="HM64" s="2" t="s">
        <v>3</v>
      </c>
      <c r="HN64" s="2" t="s">
        <v>23</v>
      </c>
      <c r="HO64" s="2" t="s">
        <v>24</v>
      </c>
      <c r="HP64" s="2" t="s">
        <v>21</v>
      </c>
      <c r="HQ64" s="2" t="s">
        <v>21</v>
      </c>
      <c r="HR64" s="2"/>
      <c r="HS64" s="2">
        <v>0</v>
      </c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>
        <v>0</v>
      </c>
      <c r="IL64" s="2"/>
      <c r="IM64" s="2"/>
      <c r="IN64" s="2"/>
      <c r="IO64" s="2"/>
      <c r="IP64" s="2"/>
      <c r="IQ64" s="2"/>
      <c r="IR64" s="2"/>
      <c r="IS64" s="2"/>
      <c r="IT64" s="2"/>
      <c r="IU64" s="2"/>
    </row>
    <row r="65" spans="1:255" x14ac:dyDescent="0.2">
      <c r="A65" s="2">
        <v>17</v>
      </c>
      <c r="B65" s="2">
        <v>1</v>
      </c>
      <c r="C65" s="2">
        <f>ROW(SmtRes!A75)</f>
        <v>75</v>
      </c>
      <c r="D65" s="2">
        <f>ROW(EtalonRes!A62)</f>
        <v>62</v>
      </c>
      <c r="E65" s="2" t="s">
        <v>3</v>
      </c>
      <c r="F65" s="2" t="s">
        <v>116</v>
      </c>
      <c r="G65" s="2" t="s">
        <v>117</v>
      </c>
      <c r="H65" s="2" t="s">
        <v>18</v>
      </c>
      <c r="I65" s="2">
        <f>ROUND(7,7)</f>
        <v>7</v>
      </c>
      <c r="J65" s="2">
        <v>0</v>
      </c>
      <c r="K65" s="2">
        <f>ROUND(7,7)</f>
        <v>7</v>
      </c>
      <c r="L65" s="2"/>
      <c r="M65" s="2"/>
      <c r="N65" s="2"/>
      <c r="O65" s="2">
        <f>ROUND(CP65,2)</f>
        <v>25858.95</v>
      </c>
      <c r="P65" s="2">
        <f>SUMIF(SmtRes!AQ72:'SmtRes'!AQ75,"=1",SmtRes!DF72:'SmtRes'!DF75)</f>
        <v>0</v>
      </c>
      <c r="Q65" s="2">
        <f>SUMIF(SmtRes!AQ72:'SmtRes'!AQ75,"=1",SmtRes!DG72:'SmtRes'!DG75)</f>
        <v>0</v>
      </c>
      <c r="R65" s="2">
        <f>SUMIF(SmtRes!AQ72:'SmtRes'!AQ75,"=1",SmtRes!DH72:'SmtRes'!DH75)</f>
        <v>0</v>
      </c>
      <c r="S65" s="2">
        <f>SUMIF(SmtRes!AQ72:'SmtRes'!AQ75,"=1",SmtRes!DI72:'SmtRes'!DI75)</f>
        <v>25858.95</v>
      </c>
      <c r="T65" s="2">
        <f t="shared" si="58"/>
        <v>0</v>
      </c>
      <c r="U65" s="2">
        <f>SUMIF(SmtRes!AQ72:'SmtRes'!AQ75,"=1",SmtRes!CV72:'SmtRes'!CV75)</f>
        <v>38.85</v>
      </c>
      <c r="V65" s="2">
        <f>SUMIF(SmtRes!AQ72:'SmtRes'!AQ75,"=1",SmtRes!CW72:'SmtRes'!CW75)</f>
        <v>0</v>
      </c>
      <c r="W65" s="2">
        <f t="shared" si="59"/>
        <v>0</v>
      </c>
      <c r="X65" s="2">
        <f t="shared" si="60"/>
        <v>23014.47</v>
      </c>
      <c r="Y65" s="2">
        <f t="shared" si="61"/>
        <v>11377.94</v>
      </c>
      <c r="Z65" s="2"/>
      <c r="AA65" s="2">
        <v>-1</v>
      </c>
      <c r="AB65" s="2">
        <f t="shared" si="62"/>
        <v>3694.1354999999999</v>
      </c>
      <c r="AC65" s="2">
        <f>ROUND((0),6)</f>
        <v>0</v>
      </c>
      <c r="AD65" s="2">
        <f>ROUND((((0)-(0))+AE65),6)</f>
        <v>0</v>
      </c>
      <c r="AE65" s="2">
        <f>ROUND((0),6)</f>
        <v>0</v>
      </c>
      <c r="AF65" s="2">
        <f>ROUND((SUM(SmtRes!BT72:'SmtRes'!BT75)),6)</f>
        <v>3694.1354999999999</v>
      </c>
      <c r="AG65" s="2">
        <f t="shared" si="63"/>
        <v>0</v>
      </c>
      <c r="AH65" s="2">
        <f>(SUM(SmtRes!BU72:'SmtRes'!BU75))</f>
        <v>5.55</v>
      </c>
      <c r="AI65" s="2">
        <f>(0)</f>
        <v>0</v>
      </c>
      <c r="AJ65" s="2">
        <f t="shared" si="64"/>
        <v>0</v>
      </c>
      <c r="AK65" s="2">
        <v>3694.1354999999999</v>
      </c>
      <c r="AL65" s="2">
        <v>0</v>
      </c>
      <c r="AM65" s="2">
        <v>0</v>
      </c>
      <c r="AN65" s="2">
        <v>0</v>
      </c>
      <c r="AO65" s="2">
        <v>3694.1354999999999</v>
      </c>
      <c r="AP65" s="2">
        <v>0</v>
      </c>
      <c r="AQ65" s="2">
        <v>5.55</v>
      </c>
      <c r="AR65" s="2">
        <v>0</v>
      </c>
      <c r="AS65" s="2">
        <v>0</v>
      </c>
      <c r="AT65" s="2">
        <v>89</v>
      </c>
      <c r="AU65" s="2">
        <v>44</v>
      </c>
      <c r="AV65" s="2">
        <v>1</v>
      </c>
      <c r="AW65" s="2">
        <v>1</v>
      </c>
      <c r="AX65" s="2"/>
      <c r="AY65" s="2"/>
      <c r="AZ65" s="2">
        <v>1</v>
      </c>
      <c r="BA65" s="2">
        <v>1</v>
      </c>
      <c r="BB65" s="2">
        <v>1</v>
      </c>
      <c r="BC65" s="2">
        <v>1</v>
      </c>
      <c r="BD65" s="2" t="s">
        <v>3</v>
      </c>
      <c r="BE65" s="2" t="s">
        <v>3</v>
      </c>
      <c r="BF65" s="2" t="s">
        <v>3</v>
      </c>
      <c r="BG65" s="2" t="s">
        <v>3</v>
      </c>
      <c r="BH65" s="2">
        <v>0</v>
      </c>
      <c r="BI65" s="2">
        <v>2</v>
      </c>
      <c r="BJ65" s="2" t="s">
        <v>118</v>
      </c>
      <c r="BK65" s="2"/>
      <c r="BL65" s="2"/>
      <c r="BM65" s="2">
        <v>141001</v>
      </c>
      <c r="BN65" s="2">
        <v>0</v>
      </c>
      <c r="BO65" s="2" t="s">
        <v>3</v>
      </c>
      <c r="BP65" s="2">
        <v>0</v>
      </c>
      <c r="BQ65" s="2">
        <v>3</v>
      </c>
      <c r="BR65" s="2">
        <v>0</v>
      </c>
      <c r="BS65" s="2">
        <v>1</v>
      </c>
      <c r="BT65" s="2">
        <v>1</v>
      </c>
      <c r="BU65" s="2">
        <v>1</v>
      </c>
      <c r="BV65" s="2">
        <v>1</v>
      </c>
      <c r="BW65" s="2">
        <v>1</v>
      </c>
      <c r="BX65" s="2">
        <v>1</v>
      </c>
      <c r="BY65" s="2" t="s">
        <v>3</v>
      </c>
      <c r="BZ65" s="2">
        <v>89</v>
      </c>
      <c r="CA65" s="2">
        <v>44</v>
      </c>
      <c r="CB65" s="2" t="s">
        <v>3</v>
      </c>
      <c r="CC65" s="2"/>
      <c r="CD65" s="2"/>
      <c r="CE65" s="2">
        <v>0</v>
      </c>
      <c r="CF65" s="2">
        <v>0</v>
      </c>
      <c r="CG65" s="2">
        <v>0</v>
      </c>
      <c r="CH65" s="2"/>
      <c r="CI65" s="2"/>
      <c r="CJ65" s="2"/>
      <c r="CK65" s="2"/>
      <c r="CL65" s="2"/>
      <c r="CM65" s="2">
        <v>0</v>
      </c>
      <c r="CN65" s="2" t="s">
        <v>3</v>
      </c>
      <c r="CO65" s="2">
        <v>0</v>
      </c>
      <c r="CP65" s="2">
        <f>(P65+Q65+S65+R65)</f>
        <v>25858.95</v>
      </c>
      <c r="CQ65" s="2">
        <f>SUMIF(SmtRes!AQ72:'SmtRes'!AQ75,"=1",SmtRes!AA72:'SmtRes'!AA75)</f>
        <v>0</v>
      </c>
      <c r="CR65" s="2">
        <f>SUMIF(SmtRes!AQ72:'SmtRes'!AQ75,"=1",SmtRes!AB72:'SmtRes'!AB75)</f>
        <v>0</v>
      </c>
      <c r="CS65" s="2">
        <f>SUMIF(SmtRes!AQ72:'SmtRes'!AQ75,"=1",SmtRes!AC72:'SmtRes'!AC75)</f>
        <v>0</v>
      </c>
      <c r="CT65" s="2">
        <f>SUMIF(SmtRes!AQ72:'SmtRes'!AQ75,"=1",SmtRes!AD72:'SmtRes'!AD75)</f>
        <v>665.61</v>
      </c>
      <c r="CU65" s="2">
        <f>AG65</f>
        <v>0</v>
      </c>
      <c r="CV65" s="2">
        <f>SUMIF(SmtRes!AQ72:'SmtRes'!AQ75,"=1",SmtRes!BU72:'SmtRes'!BU75)</f>
        <v>5.55</v>
      </c>
      <c r="CW65" s="2">
        <f>SUMIF(SmtRes!AQ72:'SmtRes'!AQ75,"=1",SmtRes!BV72:'SmtRes'!BV75)</f>
        <v>0</v>
      </c>
      <c r="CX65" s="2">
        <f>AJ65</f>
        <v>0</v>
      </c>
      <c r="CY65" s="2">
        <f>(((S65+R65)*AT65)/100)</f>
        <v>23014.465500000002</v>
      </c>
      <c r="CZ65" s="2">
        <f>(((S65+R65)*AU65)/100)</f>
        <v>11377.938</v>
      </c>
      <c r="DA65" s="2"/>
      <c r="DB65" s="2"/>
      <c r="DC65" s="2" t="s">
        <v>3</v>
      </c>
      <c r="DD65" s="2" t="s">
        <v>3</v>
      </c>
      <c r="DE65" s="2" t="s">
        <v>3</v>
      </c>
      <c r="DF65" s="2" t="s">
        <v>3</v>
      </c>
      <c r="DG65" s="2" t="s">
        <v>3</v>
      </c>
      <c r="DH65" s="2" t="s">
        <v>3</v>
      </c>
      <c r="DI65" s="2" t="s">
        <v>3</v>
      </c>
      <c r="DJ65" s="2" t="s">
        <v>3</v>
      </c>
      <c r="DK65" s="2" t="s">
        <v>3</v>
      </c>
      <c r="DL65" s="2" t="s">
        <v>3</v>
      </c>
      <c r="DM65" s="2" t="s">
        <v>3</v>
      </c>
      <c r="DN65" s="2">
        <v>0</v>
      </c>
      <c r="DO65" s="2">
        <v>0</v>
      </c>
      <c r="DP65" s="2">
        <v>1</v>
      </c>
      <c r="DQ65" s="2">
        <v>1</v>
      </c>
      <c r="DR65" s="2"/>
      <c r="DS65" s="2"/>
      <c r="DT65" s="2"/>
      <c r="DU65" s="2">
        <v>1013</v>
      </c>
      <c r="DV65" s="2" t="s">
        <v>18</v>
      </c>
      <c r="DW65" s="2" t="s">
        <v>18</v>
      </c>
      <c r="DX65" s="2">
        <v>1</v>
      </c>
      <c r="DY65" s="2"/>
      <c r="DZ65" s="2" t="s">
        <v>3</v>
      </c>
      <c r="EA65" s="2" t="s">
        <v>3</v>
      </c>
      <c r="EB65" s="2" t="s">
        <v>3</v>
      </c>
      <c r="EC65" s="2" t="s">
        <v>3</v>
      </c>
      <c r="ED65" s="2"/>
      <c r="EE65" s="2">
        <v>91082123</v>
      </c>
      <c r="EF65" s="2">
        <v>3</v>
      </c>
      <c r="EG65" s="2" t="s">
        <v>20</v>
      </c>
      <c r="EH65" s="2">
        <v>104</v>
      </c>
      <c r="EI65" s="2" t="s">
        <v>21</v>
      </c>
      <c r="EJ65" s="2">
        <v>2</v>
      </c>
      <c r="EK65" s="2">
        <v>141001</v>
      </c>
      <c r="EL65" s="2" t="s">
        <v>21</v>
      </c>
      <c r="EM65" s="2" t="s">
        <v>22</v>
      </c>
      <c r="EN65" s="2"/>
      <c r="EO65" s="2" t="s">
        <v>3</v>
      </c>
      <c r="EP65" s="2"/>
      <c r="EQ65" s="2">
        <v>1024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5.55</v>
      </c>
      <c r="EX65" s="2">
        <v>0</v>
      </c>
      <c r="EY65" s="2">
        <v>0</v>
      </c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>
        <v>0</v>
      </c>
      <c r="FR65" s="2">
        <v>0</v>
      </c>
      <c r="FS65" s="2">
        <v>0</v>
      </c>
      <c r="FT65" s="2"/>
      <c r="FU65" s="2"/>
      <c r="FV65" s="2"/>
      <c r="FW65" s="2"/>
      <c r="FX65" s="2">
        <v>89</v>
      </c>
      <c r="FY65" s="2">
        <v>44</v>
      </c>
      <c r="FZ65" s="2"/>
      <c r="GA65" s="2" t="s">
        <v>3</v>
      </c>
      <c r="GB65" s="2"/>
      <c r="GC65" s="2"/>
      <c r="GD65" s="2">
        <v>1</v>
      </c>
      <c r="GE65" s="2"/>
      <c r="GF65" s="2">
        <v>783676053</v>
      </c>
      <c r="GG65" s="2">
        <v>2</v>
      </c>
      <c r="GH65" s="2">
        <v>1</v>
      </c>
      <c r="GI65" s="2">
        <v>-2</v>
      </c>
      <c r="GJ65" s="2">
        <v>0</v>
      </c>
      <c r="GK65" s="2">
        <v>0</v>
      </c>
      <c r="GL65" s="2">
        <f t="shared" si="65"/>
        <v>0</v>
      </c>
      <c r="GM65" s="2">
        <f t="shared" si="66"/>
        <v>60251.360000000001</v>
      </c>
      <c r="GN65" s="2">
        <f t="shared" si="67"/>
        <v>0</v>
      </c>
      <c r="GO65" s="2">
        <f t="shared" si="68"/>
        <v>60251.360000000001</v>
      </c>
      <c r="GP65" s="2">
        <f t="shared" si="69"/>
        <v>0</v>
      </c>
      <c r="GQ65" s="2"/>
      <c r="GR65" s="2">
        <v>0</v>
      </c>
      <c r="GS65" s="2">
        <v>3</v>
      </c>
      <c r="GT65" s="2">
        <v>0</v>
      </c>
      <c r="GU65" s="2" t="s">
        <v>3</v>
      </c>
      <c r="GV65" s="2">
        <f t="shared" si="70"/>
        <v>0</v>
      </c>
      <c r="GW65" s="2">
        <v>1</v>
      </c>
      <c r="GX65" s="2">
        <f t="shared" si="71"/>
        <v>0</v>
      </c>
      <c r="GY65" s="2"/>
      <c r="GZ65" s="2"/>
      <c r="HA65" s="2">
        <v>0</v>
      </c>
      <c r="HB65" s="2">
        <v>0</v>
      </c>
      <c r="HC65" s="2">
        <f>GV65*GW65</f>
        <v>0</v>
      </c>
      <c r="HD65" s="2"/>
      <c r="HE65" s="2" t="s">
        <v>3</v>
      </c>
      <c r="HF65" s="2" t="s">
        <v>3</v>
      </c>
      <c r="HG65" s="2"/>
      <c r="HH65" s="2"/>
      <c r="HI65" s="2"/>
      <c r="HJ65" s="2"/>
      <c r="HK65" s="2"/>
      <c r="HL65" s="2"/>
      <c r="HM65" s="2" t="s">
        <v>3</v>
      </c>
      <c r="HN65" s="2" t="s">
        <v>23</v>
      </c>
      <c r="HO65" s="2" t="s">
        <v>24</v>
      </c>
      <c r="HP65" s="2" t="s">
        <v>21</v>
      </c>
      <c r="HQ65" s="2" t="s">
        <v>21</v>
      </c>
      <c r="HR65" s="2"/>
      <c r="HS65" s="2">
        <v>0</v>
      </c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>
        <v>0</v>
      </c>
      <c r="IL65" s="2"/>
      <c r="IM65" s="2"/>
      <c r="IN65" s="2"/>
      <c r="IO65" s="2"/>
      <c r="IP65" s="2"/>
      <c r="IQ65" s="2"/>
      <c r="IR65" s="2"/>
      <c r="IS65" s="2"/>
      <c r="IT65" s="2"/>
      <c r="IU65" s="2"/>
    </row>
    <row r="66" spans="1:255" x14ac:dyDescent="0.2">
      <c r="A66" s="2">
        <v>18</v>
      </c>
      <c r="B66" s="2">
        <v>1</v>
      </c>
      <c r="C66" s="2">
        <v>73</v>
      </c>
      <c r="D66" s="2"/>
      <c r="E66" s="2" t="s">
        <v>3</v>
      </c>
      <c r="F66" s="2" t="s">
        <v>30</v>
      </c>
      <c r="G66" s="2" t="s">
        <v>31</v>
      </c>
      <c r="H66" s="2" t="s">
        <v>32</v>
      </c>
      <c r="I66" s="2">
        <f>J66</f>
        <v>3</v>
      </c>
      <c r="J66" s="2">
        <v>3</v>
      </c>
      <c r="K66" s="2">
        <v>3</v>
      </c>
      <c r="L66" s="2"/>
      <c r="M66" s="2"/>
      <c r="N66" s="2"/>
      <c r="O66" s="2">
        <f>ROUND(P66,2)</f>
        <v>775.77</v>
      </c>
      <c r="P66" s="2">
        <f>ROUND(ROUND(ROUND(SUMIF(SmtRes!AQ72:'SmtRes'!AQ75,"=1",SmtRes!CU72:'SmtRes'!CU75),2),2)*I66/100,2)</f>
        <v>775.77</v>
      </c>
      <c r="Q66" s="2">
        <f>ROUND(CR66*I66,2)</f>
        <v>0</v>
      </c>
      <c r="R66" s="2">
        <f>ROUND(CS66*I66,2)</f>
        <v>0</v>
      </c>
      <c r="S66" s="2">
        <f>ROUND(CT66*I66,2)</f>
        <v>0</v>
      </c>
      <c r="T66" s="2">
        <f t="shared" si="58"/>
        <v>0</v>
      </c>
      <c r="U66" s="2">
        <f>ROUND(CV66*I66,7)</f>
        <v>0</v>
      </c>
      <c r="V66" s="2">
        <f>ROUND(CW66*I66,7)</f>
        <v>0</v>
      </c>
      <c r="W66" s="2">
        <f t="shared" si="59"/>
        <v>0</v>
      </c>
      <c r="X66" s="2">
        <f t="shared" si="60"/>
        <v>0</v>
      </c>
      <c r="Y66" s="2">
        <f t="shared" si="61"/>
        <v>0</v>
      </c>
      <c r="Z66" s="2"/>
      <c r="AA66" s="2">
        <v>-1</v>
      </c>
      <c r="AB66" s="2">
        <f t="shared" si="62"/>
        <v>0</v>
      </c>
      <c r="AC66" s="2">
        <f>ROUND((ES66),6)</f>
        <v>0</v>
      </c>
      <c r="AD66" s="2">
        <f>ROUND((((ET66)-(EU66))+AE66),6)</f>
        <v>0</v>
      </c>
      <c r="AE66" s="2">
        <f t="shared" ref="AE66:AF68" si="75">ROUND((EU66),6)</f>
        <v>0</v>
      </c>
      <c r="AF66" s="2">
        <f t="shared" si="75"/>
        <v>0</v>
      </c>
      <c r="AG66" s="2">
        <f t="shared" si="63"/>
        <v>0</v>
      </c>
      <c r="AH66" s="2">
        <f t="shared" ref="AH66:AI68" si="76">(EW66)</f>
        <v>0</v>
      </c>
      <c r="AI66" s="2">
        <f t="shared" si="76"/>
        <v>0</v>
      </c>
      <c r="AJ66" s="2">
        <f t="shared" si="64"/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89</v>
      </c>
      <c r="AU66" s="2">
        <v>44</v>
      </c>
      <c r="AV66" s="2">
        <v>1</v>
      </c>
      <c r="AW66" s="2">
        <v>1</v>
      </c>
      <c r="AX66" s="2"/>
      <c r="AY66" s="2"/>
      <c r="AZ66" s="2">
        <v>1</v>
      </c>
      <c r="BA66" s="2">
        <v>1</v>
      </c>
      <c r="BB66" s="2">
        <v>1</v>
      </c>
      <c r="BC66" s="2">
        <v>1</v>
      </c>
      <c r="BD66" s="2" t="s">
        <v>3</v>
      </c>
      <c r="BE66" s="2" t="s">
        <v>3</v>
      </c>
      <c r="BF66" s="2" t="s">
        <v>3</v>
      </c>
      <c r="BG66" s="2" t="s">
        <v>3</v>
      </c>
      <c r="BH66" s="2">
        <v>3</v>
      </c>
      <c r="BI66" s="2">
        <v>2</v>
      </c>
      <c r="BJ66" s="2" t="s">
        <v>3</v>
      </c>
      <c r="BK66" s="2"/>
      <c r="BL66" s="2"/>
      <c r="BM66" s="2">
        <v>141001</v>
      </c>
      <c r="BN66" s="2">
        <v>0</v>
      </c>
      <c r="BO66" s="2" t="s">
        <v>3</v>
      </c>
      <c r="BP66" s="2">
        <v>0</v>
      </c>
      <c r="BQ66" s="2">
        <v>3</v>
      </c>
      <c r="BR66" s="2">
        <v>0</v>
      </c>
      <c r="BS66" s="2">
        <v>1</v>
      </c>
      <c r="BT66" s="2">
        <v>1</v>
      </c>
      <c r="BU66" s="2">
        <v>1</v>
      </c>
      <c r="BV66" s="2">
        <v>1</v>
      </c>
      <c r="BW66" s="2">
        <v>1</v>
      </c>
      <c r="BX66" s="2">
        <v>1</v>
      </c>
      <c r="BY66" s="2" t="s">
        <v>3</v>
      </c>
      <c r="BZ66" s="2">
        <v>89</v>
      </c>
      <c r="CA66" s="2">
        <v>44</v>
      </c>
      <c r="CB66" s="2" t="s">
        <v>3</v>
      </c>
      <c r="CC66" s="2"/>
      <c r="CD66" s="2"/>
      <c r="CE66" s="2">
        <v>0</v>
      </c>
      <c r="CF66" s="2">
        <v>0</v>
      </c>
      <c r="CG66" s="2">
        <v>0</v>
      </c>
      <c r="CH66" s="2"/>
      <c r="CI66" s="2"/>
      <c r="CJ66" s="2"/>
      <c r="CK66" s="2"/>
      <c r="CL66" s="2"/>
      <c r="CM66" s="2">
        <v>0</v>
      </c>
      <c r="CN66" s="2" t="s">
        <v>3</v>
      </c>
      <c r="CO66" s="2">
        <v>0</v>
      </c>
      <c r="CP66" s="2">
        <f>0</f>
        <v>0</v>
      </c>
      <c r="CQ66" s="2">
        <f>0</f>
        <v>0</v>
      </c>
      <c r="CR66" s="2">
        <f>0</f>
        <v>0</v>
      </c>
      <c r="CS66" s="2">
        <f>0</f>
        <v>0</v>
      </c>
      <c r="CT66" s="2">
        <f>0</f>
        <v>0</v>
      </c>
      <c r="CU66" s="2">
        <f>0</f>
        <v>0</v>
      </c>
      <c r="CV66" s="2">
        <f>0</f>
        <v>0</v>
      </c>
      <c r="CW66" s="2">
        <f>0</f>
        <v>0</v>
      </c>
      <c r="CX66" s="2">
        <f>0</f>
        <v>0</v>
      </c>
      <c r="CY66" s="2">
        <f>0</f>
        <v>0</v>
      </c>
      <c r="CZ66" s="2">
        <f>0</f>
        <v>0</v>
      </c>
      <c r="DA66" s="2"/>
      <c r="DB66" s="2"/>
      <c r="DC66" s="2" t="s">
        <v>3</v>
      </c>
      <c r="DD66" s="2" t="s">
        <v>3</v>
      </c>
      <c r="DE66" s="2" t="s">
        <v>3</v>
      </c>
      <c r="DF66" s="2" t="s">
        <v>3</v>
      </c>
      <c r="DG66" s="2" t="s">
        <v>3</v>
      </c>
      <c r="DH66" s="2" t="s">
        <v>3</v>
      </c>
      <c r="DI66" s="2" t="s">
        <v>3</v>
      </c>
      <c r="DJ66" s="2" t="s">
        <v>3</v>
      </c>
      <c r="DK66" s="2" t="s">
        <v>3</v>
      </c>
      <c r="DL66" s="2" t="s">
        <v>3</v>
      </c>
      <c r="DM66" s="2" t="s">
        <v>3</v>
      </c>
      <c r="DN66" s="2">
        <v>0</v>
      </c>
      <c r="DO66" s="2">
        <v>0</v>
      </c>
      <c r="DP66" s="2">
        <v>1</v>
      </c>
      <c r="DQ66" s="2">
        <v>1</v>
      </c>
      <c r="DR66" s="2"/>
      <c r="DS66" s="2"/>
      <c r="DT66" s="2"/>
      <c r="DU66" s="2">
        <v>1013</v>
      </c>
      <c r="DV66" s="2" t="s">
        <v>32</v>
      </c>
      <c r="DW66" s="2" t="s">
        <v>32</v>
      </c>
      <c r="DX66" s="2">
        <v>1</v>
      </c>
      <c r="DY66" s="2"/>
      <c r="DZ66" s="2" t="s">
        <v>3</v>
      </c>
      <c r="EA66" s="2" t="s">
        <v>3</v>
      </c>
      <c r="EB66" s="2" t="s">
        <v>3</v>
      </c>
      <c r="EC66" s="2" t="s">
        <v>3</v>
      </c>
      <c r="ED66" s="2"/>
      <c r="EE66" s="2">
        <v>91082123</v>
      </c>
      <c r="EF66" s="2">
        <v>3</v>
      </c>
      <c r="EG66" s="2" t="s">
        <v>20</v>
      </c>
      <c r="EH66" s="2">
        <v>104</v>
      </c>
      <c r="EI66" s="2" t="s">
        <v>21</v>
      </c>
      <c r="EJ66" s="2">
        <v>2</v>
      </c>
      <c r="EK66" s="2">
        <v>141001</v>
      </c>
      <c r="EL66" s="2" t="s">
        <v>21</v>
      </c>
      <c r="EM66" s="2" t="s">
        <v>22</v>
      </c>
      <c r="EN66" s="2"/>
      <c r="EO66" s="2" t="s">
        <v>3</v>
      </c>
      <c r="EP66" s="2"/>
      <c r="EQ66" s="2">
        <v>1024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>
        <v>0</v>
      </c>
      <c r="FR66" s="2">
        <v>0</v>
      </c>
      <c r="FS66" s="2">
        <v>0</v>
      </c>
      <c r="FT66" s="2"/>
      <c r="FU66" s="2"/>
      <c r="FV66" s="2"/>
      <c r="FW66" s="2"/>
      <c r="FX66" s="2">
        <v>89</v>
      </c>
      <c r="FY66" s="2">
        <v>44</v>
      </c>
      <c r="FZ66" s="2"/>
      <c r="GA66" s="2" t="s">
        <v>3</v>
      </c>
      <c r="GB66" s="2"/>
      <c r="GC66" s="2"/>
      <c r="GD66" s="2">
        <v>1</v>
      </c>
      <c r="GE66" s="2"/>
      <c r="GF66" s="2">
        <v>-152123987</v>
      </c>
      <c r="GG66" s="2">
        <v>2</v>
      </c>
      <c r="GH66" s="2">
        <v>1</v>
      </c>
      <c r="GI66" s="2">
        <v>-2</v>
      </c>
      <c r="GJ66" s="2">
        <v>0</v>
      </c>
      <c r="GK66" s="2">
        <v>0</v>
      </c>
      <c r="GL66" s="2">
        <f t="shared" si="65"/>
        <v>0</v>
      </c>
      <c r="GM66" s="2">
        <f t="shared" si="66"/>
        <v>775.77</v>
      </c>
      <c r="GN66" s="2">
        <f t="shared" si="67"/>
        <v>0</v>
      </c>
      <c r="GO66" s="2">
        <f t="shared" si="68"/>
        <v>775.77</v>
      </c>
      <c r="GP66" s="2">
        <f t="shared" si="69"/>
        <v>0</v>
      </c>
      <c r="GQ66" s="2"/>
      <c r="GR66" s="2">
        <v>0</v>
      </c>
      <c r="GS66" s="2">
        <v>3</v>
      </c>
      <c r="GT66" s="2">
        <v>0</v>
      </c>
      <c r="GU66" s="2" t="s">
        <v>3</v>
      </c>
      <c r="GV66" s="2">
        <f t="shared" si="70"/>
        <v>0</v>
      </c>
      <c r="GW66" s="2">
        <v>1</v>
      </c>
      <c r="GX66" s="2">
        <f t="shared" si="71"/>
        <v>0</v>
      </c>
      <c r="GY66" s="2"/>
      <c r="GZ66" s="2"/>
      <c r="HA66" s="2">
        <v>0</v>
      </c>
      <c r="HB66" s="2">
        <v>0</v>
      </c>
      <c r="HC66" s="2">
        <f>0</f>
        <v>0</v>
      </c>
      <c r="HD66" s="2"/>
      <c r="HE66" s="2" t="s">
        <v>3</v>
      </c>
      <c r="HF66" s="2" t="s">
        <v>3</v>
      </c>
      <c r="HG66" s="2"/>
      <c r="HH66" s="2"/>
      <c r="HI66" s="2"/>
      <c r="HJ66" s="2"/>
      <c r="HK66" s="2"/>
      <c r="HL66" s="2"/>
      <c r="HM66" s="2" t="s">
        <v>3</v>
      </c>
      <c r="HN66" s="2" t="s">
        <v>23</v>
      </c>
      <c r="HO66" s="2" t="s">
        <v>24</v>
      </c>
      <c r="HP66" s="2" t="s">
        <v>21</v>
      </c>
      <c r="HQ66" s="2" t="s">
        <v>21</v>
      </c>
      <c r="HR66" s="2"/>
      <c r="HS66" s="2">
        <v>0</v>
      </c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>
        <v>0</v>
      </c>
      <c r="IL66" s="2"/>
      <c r="IM66" s="2"/>
      <c r="IN66" s="2"/>
      <c r="IO66" s="2"/>
      <c r="IP66" s="2"/>
      <c r="IQ66" s="2"/>
      <c r="IR66" s="2"/>
      <c r="IS66" s="2"/>
      <c r="IT66" s="2"/>
      <c r="IU66" s="2"/>
    </row>
    <row r="67" spans="1:255" x14ac:dyDescent="0.2">
      <c r="A67" s="2">
        <v>18</v>
      </c>
      <c r="B67" s="2">
        <v>1</v>
      </c>
      <c r="C67" s="2">
        <v>74</v>
      </c>
      <c r="D67" s="2"/>
      <c r="E67" s="2" t="s">
        <v>3</v>
      </c>
      <c r="F67" s="2" t="s">
        <v>91</v>
      </c>
      <c r="G67" s="2" t="s">
        <v>112</v>
      </c>
      <c r="H67" s="2" t="s">
        <v>18</v>
      </c>
      <c r="I67" s="2">
        <f>I65*J67</f>
        <v>7</v>
      </c>
      <c r="J67" s="2">
        <v>1</v>
      </c>
      <c r="K67" s="2">
        <v>1</v>
      </c>
      <c r="L67" s="2"/>
      <c r="M67" s="2"/>
      <c r="N67" s="2"/>
      <c r="O67" s="2">
        <f>ROUND(CP67,2)</f>
        <v>43333.36</v>
      </c>
      <c r="P67" s="2">
        <f>ROUND(CQ67*I67,2)</f>
        <v>43333.36</v>
      </c>
      <c r="Q67" s="2">
        <f>ROUND(CR67*I67,2)</f>
        <v>0</v>
      </c>
      <c r="R67" s="2">
        <f>ROUND(CS67*I67,2)</f>
        <v>0</v>
      </c>
      <c r="S67" s="2">
        <f>ROUND(CT67*I67,2)</f>
        <v>0</v>
      </c>
      <c r="T67" s="2">
        <f t="shared" si="58"/>
        <v>0</v>
      </c>
      <c r="U67" s="2">
        <f>ROUND(CV67*I67,7)</f>
        <v>0</v>
      </c>
      <c r="V67" s="2">
        <f>ROUND(CW67*I67,7)</f>
        <v>0</v>
      </c>
      <c r="W67" s="2">
        <f t="shared" si="59"/>
        <v>0</v>
      </c>
      <c r="X67" s="2">
        <f t="shared" si="60"/>
        <v>0</v>
      </c>
      <c r="Y67" s="2">
        <f t="shared" si="61"/>
        <v>0</v>
      </c>
      <c r="Z67" s="2"/>
      <c r="AA67" s="2">
        <v>-1</v>
      </c>
      <c r="AB67" s="2">
        <f t="shared" si="62"/>
        <v>6190.48</v>
      </c>
      <c r="AC67" s="2">
        <f>ROUND((ES67),6)</f>
        <v>6190.48</v>
      </c>
      <c r="AD67" s="2">
        <f>ROUND((((ET67)-(EU67))+AE67),6)</f>
        <v>0</v>
      </c>
      <c r="AE67" s="2">
        <f t="shared" si="75"/>
        <v>0</v>
      </c>
      <c r="AF67" s="2">
        <f t="shared" si="75"/>
        <v>0</v>
      </c>
      <c r="AG67" s="2">
        <f t="shared" si="63"/>
        <v>0</v>
      </c>
      <c r="AH67" s="2">
        <f t="shared" si="76"/>
        <v>0</v>
      </c>
      <c r="AI67" s="2">
        <f t="shared" si="76"/>
        <v>0</v>
      </c>
      <c r="AJ67" s="2">
        <f t="shared" si="64"/>
        <v>0</v>
      </c>
      <c r="AK67" s="2">
        <v>6190.48</v>
      </c>
      <c r="AL67" s="2">
        <v>6190.48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44</v>
      </c>
      <c r="AV67" s="2">
        <v>1</v>
      </c>
      <c r="AW67" s="2">
        <v>1</v>
      </c>
      <c r="AX67" s="2"/>
      <c r="AY67" s="2"/>
      <c r="AZ67" s="2">
        <v>1</v>
      </c>
      <c r="BA67" s="2">
        <v>1</v>
      </c>
      <c r="BB67" s="2">
        <v>1</v>
      </c>
      <c r="BC67" s="2">
        <v>1</v>
      </c>
      <c r="BD67" s="2" t="s">
        <v>3</v>
      </c>
      <c r="BE67" s="2" t="s">
        <v>3</v>
      </c>
      <c r="BF67" s="2" t="s">
        <v>3</v>
      </c>
      <c r="BG67" s="2" t="s">
        <v>3</v>
      </c>
      <c r="BH67" s="2">
        <v>3</v>
      </c>
      <c r="BI67" s="2">
        <v>3</v>
      </c>
      <c r="BJ67" s="2" t="s">
        <v>3</v>
      </c>
      <c r="BK67" s="2"/>
      <c r="BL67" s="2"/>
      <c r="BM67" s="2">
        <v>100</v>
      </c>
      <c r="BN67" s="2">
        <v>0</v>
      </c>
      <c r="BO67" s="2" t="s">
        <v>3</v>
      </c>
      <c r="BP67" s="2">
        <v>0</v>
      </c>
      <c r="BQ67" s="2">
        <v>5</v>
      </c>
      <c r="BR67" s="2">
        <v>0</v>
      </c>
      <c r="BS67" s="2">
        <v>1</v>
      </c>
      <c r="BT67" s="2">
        <v>1</v>
      </c>
      <c r="BU67" s="2">
        <v>1</v>
      </c>
      <c r="BV67" s="2">
        <v>1</v>
      </c>
      <c r="BW67" s="2">
        <v>1</v>
      </c>
      <c r="BX67" s="2">
        <v>1</v>
      </c>
      <c r="BY67" s="2" t="s">
        <v>3</v>
      </c>
      <c r="BZ67" s="2">
        <v>89</v>
      </c>
      <c r="CA67" s="2">
        <v>44</v>
      </c>
      <c r="CB67" s="2" t="s">
        <v>3</v>
      </c>
      <c r="CC67" s="2"/>
      <c r="CD67" s="2"/>
      <c r="CE67" s="2">
        <v>0</v>
      </c>
      <c r="CF67" s="2">
        <v>0</v>
      </c>
      <c r="CG67" s="2">
        <v>0</v>
      </c>
      <c r="CH67" s="2"/>
      <c r="CI67" s="2"/>
      <c r="CJ67" s="2"/>
      <c r="CK67" s="2"/>
      <c r="CL67" s="2"/>
      <c r="CM67" s="2">
        <v>0</v>
      </c>
      <c r="CN67" s="2" t="s">
        <v>3</v>
      </c>
      <c r="CO67" s="2">
        <v>0</v>
      </c>
      <c r="CP67" s="2">
        <f>(P67+Q67+S67+R67)</f>
        <v>43333.36</v>
      </c>
      <c r="CQ67" s="2">
        <f>ROUND(AL67,2)</f>
        <v>6190.48</v>
      </c>
      <c r="CR67" s="2">
        <f>ROUND(AM67,2)</f>
        <v>0</v>
      </c>
      <c r="CS67" s="2">
        <f>ROUND(AN67*BS67,2)</f>
        <v>0</v>
      </c>
      <c r="CT67" s="2">
        <f>ROUND(AO67*BA67,2)</f>
        <v>0</v>
      </c>
      <c r="CU67" s="2">
        <f t="shared" ref="CU67:CX68" si="77">AG67</f>
        <v>0</v>
      </c>
      <c r="CV67" s="2">
        <f t="shared" si="77"/>
        <v>0</v>
      </c>
      <c r="CW67" s="2">
        <f t="shared" si="77"/>
        <v>0</v>
      </c>
      <c r="CX67" s="2">
        <f t="shared" si="77"/>
        <v>0</v>
      </c>
      <c r="CY67" s="2">
        <f>0</f>
        <v>0</v>
      </c>
      <c r="CZ67" s="2">
        <f>0</f>
        <v>0</v>
      </c>
      <c r="DA67" s="2"/>
      <c r="DB67" s="2"/>
      <c r="DC67" s="2" t="s">
        <v>3</v>
      </c>
      <c r="DD67" s="2" t="s">
        <v>3</v>
      </c>
      <c r="DE67" s="2" t="s">
        <v>3</v>
      </c>
      <c r="DF67" s="2" t="s">
        <v>3</v>
      </c>
      <c r="DG67" s="2" t="s">
        <v>3</v>
      </c>
      <c r="DH67" s="2" t="s">
        <v>3</v>
      </c>
      <c r="DI67" s="2" t="s">
        <v>3</v>
      </c>
      <c r="DJ67" s="2" t="s">
        <v>3</v>
      </c>
      <c r="DK67" s="2" t="s">
        <v>3</v>
      </c>
      <c r="DL67" s="2" t="s">
        <v>3</v>
      </c>
      <c r="DM67" s="2" t="s">
        <v>3</v>
      </c>
      <c r="DN67" s="2">
        <v>0</v>
      </c>
      <c r="DO67" s="2">
        <v>0</v>
      </c>
      <c r="DP67" s="2">
        <v>1</v>
      </c>
      <c r="DQ67" s="2">
        <v>1</v>
      </c>
      <c r="DR67" s="2"/>
      <c r="DS67" s="2"/>
      <c r="DT67" s="2"/>
      <c r="DU67" s="2">
        <v>1013</v>
      </c>
      <c r="DV67" s="2" t="s">
        <v>18</v>
      </c>
      <c r="DW67" s="2" t="s">
        <v>18</v>
      </c>
      <c r="DX67" s="2">
        <v>1</v>
      </c>
      <c r="DY67" s="2"/>
      <c r="DZ67" s="2" t="s">
        <v>3</v>
      </c>
      <c r="EA67" s="2" t="s">
        <v>3</v>
      </c>
      <c r="EB67" s="2" t="s">
        <v>3</v>
      </c>
      <c r="EC67" s="2" t="s">
        <v>3</v>
      </c>
      <c r="ED67" s="2"/>
      <c r="EE67" s="2">
        <v>91082373</v>
      </c>
      <c r="EF67" s="2">
        <v>5</v>
      </c>
      <c r="EG67" s="2" t="s">
        <v>27</v>
      </c>
      <c r="EH67" s="2">
        <v>0</v>
      </c>
      <c r="EI67" s="2" t="s">
        <v>3</v>
      </c>
      <c r="EJ67" s="2">
        <v>3</v>
      </c>
      <c r="EK67" s="2">
        <v>100</v>
      </c>
      <c r="EL67" s="2" t="s">
        <v>28</v>
      </c>
      <c r="EM67" s="2" t="s">
        <v>29</v>
      </c>
      <c r="EN67" s="2"/>
      <c r="EO67" s="2" t="s">
        <v>3</v>
      </c>
      <c r="EP67" s="2"/>
      <c r="EQ67" s="2">
        <v>1024</v>
      </c>
      <c r="ER67" s="2">
        <v>6190.48</v>
      </c>
      <c r="ES67" s="2">
        <v>6190.48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/>
      <c r="EZ67" s="2">
        <v>5</v>
      </c>
      <c r="FA67" s="2"/>
      <c r="FB67" s="2"/>
      <c r="FC67" s="2">
        <v>1</v>
      </c>
      <c r="FD67" s="2">
        <v>18</v>
      </c>
      <c r="FE67" s="2"/>
      <c r="FF67" s="2">
        <v>6500</v>
      </c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>
        <v>0</v>
      </c>
      <c r="FR67" s="2">
        <f>P67</f>
        <v>43333.36</v>
      </c>
      <c r="FS67" s="2">
        <v>0</v>
      </c>
      <c r="FT67" s="2"/>
      <c r="FU67" s="2"/>
      <c r="FV67" s="2"/>
      <c r="FW67" s="2"/>
      <c r="FX67" s="2">
        <v>89</v>
      </c>
      <c r="FY67" s="2">
        <v>44</v>
      </c>
      <c r="FZ67" s="2"/>
      <c r="GA67" s="2" t="s">
        <v>113</v>
      </c>
      <c r="GB67" s="2"/>
      <c r="GC67" s="2"/>
      <c r="GD67" s="2">
        <v>1</v>
      </c>
      <c r="GE67" s="2"/>
      <c r="GF67" s="2">
        <v>-1138193966</v>
      </c>
      <c r="GG67" s="2">
        <v>2</v>
      </c>
      <c r="GH67" s="2">
        <v>3</v>
      </c>
      <c r="GI67" s="2">
        <v>-2</v>
      </c>
      <c r="GJ67" s="2">
        <v>0</v>
      </c>
      <c r="GK67" s="2">
        <v>0</v>
      </c>
      <c r="GL67" s="2">
        <f t="shared" si="65"/>
        <v>0</v>
      </c>
      <c r="GM67" s="2">
        <f t="shared" si="66"/>
        <v>43333.36</v>
      </c>
      <c r="GN67" s="2">
        <f t="shared" si="67"/>
        <v>0</v>
      </c>
      <c r="GO67" s="2">
        <f t="shared" si="68"/>
        <v>0</v>
      </c>
      <c r="GP67" s="2">
        <f t="shared" si="69"/>
        <v>0</v>
      </c>
      <c r="GQ67" s="2"/>
      <c r="GR67" s="2">
        <v>1</v>
      </c>
      <c r="GS67" s="2">
        <v>1</v>
      </c>
      <c r="GT67" s="2">
        <v>0</v>
      </c>
      <c r="GU67" s="2" t="s">
        <v>3</v>
      </c>
      <c r="GV67" s="2">
        <f t="shared" si="70"/>
        <v>0</v>
      </c>
      <c r="GW67" s="2">
        <v>1</v>
      </c>
      <c r="GX67" s="2">
        <f t="shared" si="71"/>
        <v>0</v>
      </c>
      <c r="GY67" s="2"/>
      <c r="GZ67" s="2"/>
      <c r="HA67" s="2">
        <v>0</v>
      </c>
      <c r="HB67" s="2">
        <v>0</v>
      </c>
      <c r="HC67" s="2">
        <f>GV67*GW67</f>
        <v>0</v>
      </c>
      <c r="HD67" s="2"/>
      <c r="HE67" s="2" t="s">
        <v>95</v>
      </c>
      <c r="HF67" s="2" t="s">
        <v>95</v>
      </c>
      <c r="HG67" s="2"/>
      <c r="HH67" s="2">
        <f>ROUND(ROUND(AL67,2)*I67,2)</f>
        <v>43333.36</v>
      </c>
      <c r="HI67" s="2"/>
      <c r="HJ67" s="2"/>
      <c r="HK67" s="2"/>
      <c r="HL67" s="2"/>
      <c r="HM67" s="2" t="s">
        <v>3</v>
      </c>
      <c r="HN67" s="2" t="s">
        <v>3</v>
      </c>
      <c r="HO67" s="2" t="s">
        <v>3</v>
      </c>
      <c r="HP67" s="2" t="s">
        <v>3</v>
      </c>
      <c r="HQ67" s="2" t="s">
        <v>3</v>
      </c>
      <c r="HR67" s="2"/>
      <c r="HS67" s="2">
        <v>0</v>
      </c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>
        <v>0</v>
      </c>
      <c r="IL67" s="2"/>
      <c r="IM67" s="2"/>
      <c r="IN67" s="2"/>
      <c r="IO67" s="2"/>
      <c r="IP67" s="2"/>
      <c r="IQ67" s="2"/>
      <c r="IR67" s="2"/>
      <c r="IS67" s="2"/>
      <c r="IT67" s="2"/>
      <c r="IU67" s="2"/>
    </row>
    <row r="68" spans="1:255" x14ac:dyDescent="0.2">
      <c r="A68" s="2">
        <v>18</v>
      </c>
      <c r="B68" s="2">
        <v>1</v>
      </c>
      <c r="C68" s="2">
        <v>75</v>
      </c>
      <c r="D68" s="2"/>
      <c r="E68" s="2" t="s">
        <v>3</v>
      </c>
      <c r="F68" s="2" t="s">
        <v>91</v>
      </c>
      <c r="G68" s="2" t="s">
        <v>114</v>
      </c>
      <c r="H68" s="2" t="s">
        <v>18</v>
      </c>
      <c r="I68" s="2">
        <f>I65*J68</f>
        <v>7</v>
      </c>
      <c r="J68" s="2">
        <v>1</v>
      </c>
      <c r="K68" s="2">
        <v>1</v>
      </c>
      <c r="L68" s="2"/>
      <c r="M68" s="2"/>
      <c r="N68" s="2"/>
      <c r="O68" s="2">
        <f>ROUND(CP68,2)</f>
        <v>6666.66</v>
      </c>
      <c r="P68" s="2">
        <f>ROUND(CQ68*I68,2)</f>
        <v>6666.66</v>
      </c>
      <c r="Q68" s="2">
        <f>ROUND(CR68*I68,2)</f>
        <v>0</v>
      </c>
      <c r="R68" s="2">
        <f>ROUND(CS68*I68,2)</f>
        <v>0</v>
      </c>
      <c r="S68" s="2">
        <f>ROUND(CT68*I68,2)</f>
        <v>0</v>
      </c>
      <c r="T68" s="2">
        <f t="shared" si="58"/>
        <v>0</v>
      </c>
      <c r="U68" s="2">
        <f>ROUND(CV68*I68,7)</f>
        <v>0</v>
      </c>
      <c r="V68" s="2">
        <f>ROUND(CW68*I68,7)</f>
        <v>0</v>
      </c>
      <c r="W68" s="2">
        <f t="shared" si="59"/>
        <v>0</v>
      </c>
      <c r="X68" s="2">
        <f t="shared" si="60"/>
        <v>0</v>
      </c>
      <c r="Y68" s="2">
        <f t="shared" si="61"/>
        <v>0</v>
      </c>
      <c r="Z68" s="2"/>
      <c r="AA68" s="2">
        <v>-1</v>
      </c>
      <c r="AB68" s="2">
        <f t="shared" si="62"/>
        <v>952.38</v>
      </c>
      <c r="AC68" s="2">
        <f>ROUND((ES68),6)</f>
        <v>952.38</v>
      </c>
      <c r="AD68" s="2">
        <f>ROUND((((ET68)-(EU68))+AE68),6)</f>
        <v>0</v>
      </c>
      <c r="AE68" s="2">
        <f t="shared" si="75"/>
        <v>0</v>
      </c>
      <c r="AF68" s="2">
        <f t="shared" si="75"/>
        <v>0</v>
      </c>
      <c r="AG68" s="2">
        <f t="shared" si="63"/>
        <v>0</v>
      </c>
      <c r="AH68" s="2">
        <f t="shared" si="76"/>
        <v>0</v>
      </c>
      <c r="AI68" s="2">
        <f t="shared" si="76"/>
        <v>0</v>
      </c>
      <c r="AJ68" s="2">
        <f t="shared" si="64"/>
        <v>0</v>
      </c>
      <c r="AK68" s="2">
        <v>952.38</v>
      </c>
      <c r="AL68" s="2">
        <v>952.38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44</v>
      </c>
      <c r="AV68" s="2">
        <v>1</v>
      </c>
      <c r="AW68" s="2">
        <v>1</v>
      </c>
      <c r="AX68" s="2"/>
      <c r="AY68" s="2"/>
      <c r="AZ68" s="2">
        <v>1</v>
      </c>
      <c r="BA68" s="2">
        <v>1</v>
      </c>
      <c r="BB68" s="2">
        <v>1</v>
      </c>
      <c r="BC68" s="2">
        <v>1</v>
      </c>
      <c r="BD68" s="2" t="s">
        <v>3</v>
      </c>
      <c r="BE68" s="2" t="s">
        <v>3</v>
      </c>
      <c r="BF68" s="2" t="s">
        <v>3</v>
      </c>
      <c r="BG68" s="2" t="s">
        <v>3</v>
      </c>
      <c r="BH68" s="2">
        <v>3</v>
      </c>
      <c r="BI68" s="2">
        <v>3</v>
      </c>
      <c r="BJ68" s="2" t="s">
        <v>3</v>
      </c>
      <c r="BK68" s="2"/>
      <c r="BL68" s="2"/>
      <c r="BM68" s="2">
        <v>100</v>
      </c>
      <c r="BN68" s="2">
        <v>0</v>
      </c>
      <c r="BO68" s="2" t="s">
        <v>3</v>
      </c>
      <c r="BP68" s="2">
        <v>0</v>
      </c>
      <c r="BQ68" s="2">
        <v>5</v>
      </c>
      <c r="BR68" s="2">
        <v>0</v>
      </c>
      <c r="BS68" s="2">
        <v>1</v>
      </c>
      <c r="BT68" s="2">
        <v>1</v>
      </c>
      <c r="BU68" s="2">
        <v>1</v>
      </c>
      <c r="BV68" s="2">
        <v>1</v>
      </c>
      <c r="BW68" s="2">
        <v>1</v>
      </c>
      <c r="BX68" s="2">
        <v>1</v>
      </c>
      <c r="BY68" s="2" t="s">
        <v>3</v>
      </c>
      <c r="BZ68" s="2">
        <v>89</v>
      </c>
      <c r="CA68" s="2">
        <v>44</v>
      </c>
      <c r="CB68" s="2" t="s">
        <v>3</v>
      </c>
      <c r="CC68" s="2"/>
      <c r="CD68" s="2"/>
      <c r="CE68" s="2">
        <v>0</v>
      </c>
      <c r="CF68" s="2">
        <v>0</v>
      </c>
      <c r="CG68" s="2">
        <v>0</v>
      </c>
      <c r="CH68" s="2"/>
      <c r="CI68" s="2"/>
      <c r="CJ68" s="2"/>
      <c r="CK68" s="2"/>
      <c r="CL68" s="2"/>
      <c r="CM68" s="2">
        <v>0</v>
      </c>
      <c r="CN68" s="2" t="s">
        <v>3</v>
      </c>
      <c r="CO68" s="2">
        <v>0</v>
      </c>
      <c r="CP68" s="2">
        <f>(P68+Q68+S68+R68)</f>
        <v>6666.66</v>
      </c>
      <c r="CQ68" s="2">
        <f>ROUND(AL68,2)</f>
        <v>952.38</v>
      </c>
      <c r="CR68" s="2">
        <f>ROUND(AM68,2)</f>
        <v>0</v>
      </c>
      <c r="CS68" s="2">
        <f>ROUND(AN68*BS68,2)</f>
        <v>0</v>
      </c>
      <c r="CT68" s="2">
        <f>ROUND(AO68*BA68,2)</f>
        <v>0</v>
      </c>
      <c r="CU68" s="2">
        <f t="shared" si="77"/>
        <v>0</v>
      </c>
      <c r="CV68" s="2">
        <f t="shared" si="77"/>
        <v>0</v>
      </c>
      <c r="CW68" s="2">
        <f t="shared" si="77"/>
        <v>0</v>
      </c>
      <c r="CX68" s="2">
        <f t="shared" si="77"/>
        <v>0</v>
      </c>
      <c r="CY68" s="2">
        <f>0</f>
        <v>0</v>
      </c>
      <c r="CZ68" s="2">
        <f>0</f>
        <v>0</v>
      </c>
      <c r="DA68" s="2"/>
      <c r="DB68" s="2"/>
      <c r="DC68" s="2" t="s">
        <v>3</v>
      </c>
      <c r="DD68" s="2" t="s">
        <v>3</v>
      </c>
      <c r="DE68" s="2" t="s">
        <v>3</v>
      </c>
      <c r="DF68" s="2" t="s">
        <v>3</v>
      </c>
      <c r="DG68" s="2" t="s">
        <v>3</v>
      </c>
      <c r="DH68" s="2" t="s">
        <v>3</v>
      </c>
      <c r="DI68" s="2" t="s">
        <v>3</v>
      </c>
      <c r="DJ68" s="2" t="s">
        <v>3</v>
      </c>
      <c r="DK68" s="2" t="s">
        <v>3</v>
      </c>
      <c r="DL68" s="2" t="s">
        <v>3</v>
      </c>
      <c r="DM68" s="2" t="s">
        <v>3</v>
      </c>
      <c r="DN68" s="2">
        <v>0</v>
      </c>
      <c r="DO68" s="2">
        <v>0</v>
      </c>
      <c r="DP68" s="2">
        <v>1</v>
      </c>
      <c r="DQ68" s="2">
        <v>1</v>
      </c>
      <c r="DR68" s="2"/>
      <c r="DS68" s="2"/>
      <c r="DT68" s="2"/>
      <c r="DU68" s="2">
        <v>1013</v>
      </c>
      <c r="DV68" s="2" t="s">
        <v>18</v>
      </c>
      <c r="DW68" s="2" t="s">
        <v>18</v>
      </c>
      <c r="DX68" s="2">
        <v>1</v>
      </c>
      <c r="DY68" s="2"/>
      <c r="DZ68" s="2" t="s">
        <v>3</v>
      </c>
      <c r="EA68" s="2" t="s">
        <v>3</v>
      </c>
      <c r="EB68" s="2" t="s">
        <v>3</v>
      </c>
      <c r="EC68" s="2" t="s">
        <v>3</v>
      </c>
      <c r="ED68" s="2"/>
      <c r="EE68" s="2">
        <v>91082373</v>
      </c>
      <c r="EF68" s="2">
        <v>5</v>
      </c>
      <c r="EG68" s="2" t="s">
        <v>27</v>
      </c>
      <c r="EH68" s="2">
        <v>0</v>
      </c>
      <c r="EI68" s="2" t="s">
        <v>3</v>
      </c>
      <c r="EJ68" s="2">
        <v>3</v>
      </c>
      <c r="EK68" s="2">
        <v>100</v>
      </c>
      <c r="EL68" s="2" t="s">
        <v>28</v>
      </c>
      <c r="EM68" s="2" t="s">
        <v>29</v>
      </c>
      <c r="EN68" s="2"/>
      <c r="EO68" s="2" t="s">
        <v>3</v>
      </c>
      <c r="EP68" s="2"/>
      <c r="EQ68" s="2">
        <v>1024</v>
      </c>
      <c r="ER68" s="2">
        <v>952.38</v>
      </c>
      <c r="ES68" s="2">
        <v>952.38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/>
      <c r="EZ68" s="2">
        <v>5</v>
      </c>
      <c r="FA68" s="2"/>
      <c r="FB68" s="2"/>
      <c r="FC68" s="2">
        <v>1</v>
      </c>
      <c r="FD68" s="2">
        <v>18</v>
      </c>
      <c r="FE68" s="2"/>
      <c r="FF68" s="2">
        <v>1000</v>
      </c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>
        <v>0</v>
      </c>
      <c r="FR68" s="2">
        <f>P68</f>
        <v>6666.66</v>
      </c>
      <c r="FS68" s="2">
        <v>0</v>
      </c>
      <c r="FT68" s="2"/>
      <c r="FU68" s="2"/>
      <c r="FV68" s="2"/>
      <c r="FW68" s="2"/>
      <c r="FX68" s="2">
        <v>89</v>
      </c>
      <c r="FY68" s="2">
        <v>44</v>
      </c>
      <c r="FZ68" s="2"/>
      <c r="GA68" s="2" t="s">
        <v>115</v>
      </c>
      <c r="GB68" s="2"/>
      <c r="GC68" s="2"/>
      <c r="GD68" s="2">
        <v>1</v>
      </c>
      <c r="GE68" s="2"/>
      <c r="GF68" s="2">
        <v>-658677130</v>
      </c>
      <c r="GG68" s="2">
        <v>2</v>
      </c>
      <c r="GH68" s="2">
        <v>3</v>
      </c>
      <c r="GI68" s="2">
        <v>-2</v>
      </c>
      <c r="GJ68" s="2">
        <v>0</v>
      </c>
      <c r="GK68" s="2">
        <v>0</v>
      </c>
      <c r="GL68" s="2">
        <f t="shared" si="65"/>
        <v>0</v>
      </c>
      <c r="GM68" s="2">
        <f t="shared" si="66"/>
        <v>6666.66</v>
      </c>
      <c r="GN68" s="2">
        <f t="shared" si="67"/>
        <v>0</v>
      </c>
      <c r="GO68" s="2">
        <f t="shared" si="68"/>
        <v>0</v>
      </c>
      <c r="GP68" s="2">
        <f t="shared" si="69"/>
        <v>0</v>
      </c>
      <c r="GQ68" s="2"/>
      <c r="GR68" s="2">
        <v>1</v>
      </c>
      <c r="GS68" s="2">
        <v>1</v>
      </c>
      <c r="GT68" s="2">
        <v>0</v>
      </c>
      <c r="GU68" s="2" t="s">
        <v>3</v>
      </c>
      <c r="GV68" s="2">
        <f t="shared" si="70"/>
        <v>0</v>
      </c>
      <c r="GW68" s="2">
        <v>1</v>
      </c>
      <c r="GX68" s="2">
        <f t="shared" si="71"/>
        <v>0</v>
      </c>
      <c r="GY68" s="2"/>
      <c r="GZ68" s="2"/>
      <c r="HA68" s="2">
        <v>0</v>
      </c>
      <c r="HB68" s="2">
        <v>0</v>
      </c>
      <c r="HC68" s="2">
        <f>GV68*GW68</f>
        <v>0</v>
      </c>
      <c r="HD68" s="2"/>
      <c r="HE68" s="2" t="s">
        <v>95</v>
      </c>
      <c r="HF68" s="2" t="s">
        <v>95</v>
      </c>
      <c r="HG68" s="2"/>
      <c r="HH68" s="2">
        <f>ROUND(ROUND(AL68,2)*I68,2)</f>
        <v>6666.66</v>
      </c>
      <c r="HI68" s="2"/>
      <c r="HJ68" s="2"/>
      <c r="HK68" s="2"/>
      <c r="HL68" s="2"/>
      <c r="HM68" s="2" t="s">
        <v>3</v>
      </c>
      <c r="HN68" s="2" t="s">
        <v>3</v>
      </c>
      <c r="HO68" s="2" t="s">
        <v>3</v>
      </c>
      <c r="HP68" s="2" t="s">
        <v>3</v>
      </c>
      <c r="HQ68" s="2" t="s">
        <v>3</v>
      </c>
      <c r="HR68" s="2"/>
      <c r="HS68" s="2">
        <v>0</v>
      </c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>
        <v>0</v>
      </c>
      <c r="IL68" s="2"/>
      <c r="IM68" s="2"/>
      <c r="IN68" s="2"/>
      <c r="IO68" s="2"/>
      <c r="IP68" s="2"/>
      <c r="IQ68" s="2"/>
      <c r="IR68" s="2"/>
      <c r="IS68" s="2"/>
      <c r="IT68" s="2"/>
      <c r="IU68" s="2"/>
    </row>
    <row r="69" spans="1:255" x14ac:dyDescent="0.2">
      <c r="A69" s="2">
        <v>17</v>
      </c>
      <c r="B69" s="2">
        <v>1</v>
      </c>
      <c r="C69" s="2">
        <f>ROW(SmtRes!A79)</f>
        <v>79</v>
      </c>
      <c r="D69" s="2">
        <f>ROW(EtalonRes!A64)</f>
        <v>64</v>
      </c>
      <c r="E69" s="2" t="s">
        <v>3</v>
      </c>
      <c r="F69" s="2" t="s">
        <v>119</v>
      </c>
      <c r="G69" s="2" t="s">
        <v>120</v>
      </c>
      <c r="H69" s="2" t="s">
        <v>18</v>
      </c>
      <c r="I69" s="2">
        <f>ROUND(7,7)</f>
        <v>7</v>
      </c>
      <c r="J69" s="2">
        <v>0</v>
      </c>
      <c r="K69" s="2">
        <f>ROUND(7,7)</f>
        <v>7</v>
      </c>
      <c r="L69" s="2"/>
      <c r="M69" s="2"/>
      <c r="N69" s="2"/>
      <c r="O69" s="2">
        <f>ROUND(CP69,2)</f>
        <v>22690.639999999999</v>
      </c>
      <c r="P69" s="2">
        <f>SUMIF(SmtRes!AQ76:'SmtRes'!AQ79,"=1",SmtRes!DF76:'SmtRes'!DF79)</f>
        <v>0</v>
      </c>
      <c r="Q69" s="2">
        <f>SUMIF(SmtRes!AQ76:'SmtRes'!AQ79,"=1",SmtRes!DG76:'SmtRes'!DG79)</f>
        <v>0</v>
      </c>
      <c r="R69" s="2">
        <f>SUMIF(SmtRes!AQ76:'SmtRes'!AQ79,"=1",SmtRes!DH76:'SmtRes'!DH79)</f>
        <v>0</v>
      </c>
      <c r="S69" s="2">
        <f>SUMIF(SmtRes!AQ76:'SmtRes'!AQ79,"=1",SmtRes!DI76:'SmtRes'!DI79)</f>
        <v>22690.639999999999</v>
      </c>
      <c r="T69" s="2">
        <f t="shared" si="58"/>
        <v>0</v>
      </c>
      <c r="U69" s="2">
        <f>SUMIF(SmtRes!AQ76:'SmtRes'!AQ79,"=1",SmtRes!CV76:'SmtRes'!CV79)</f>
        <v>34.090000000000003</v>
      </c>
      <c r="V69" s="2">
        <f>SUMIF(SmtRes!AQ76:'SmtRes'!AQ79,"=1",SmtRes!CW76:'SmtRes'!CW79)</f>
        <v>0</v>
      </c>
      <c r="W69" s="2">
        <f t="shared" si="59"/>
        <v>0</v>
      </c>
      <c r="X69" s="2">
        <f t="shared" si="60"/>
        <v>20194.669999999998</v>
      </c>
      <c r="Y69" s="2">
        <f t="shared" si="61"/>
        <v>9983.8799999999992</v>
      </c>
      <c r="Z69" s="2"/>
      <c r="AA69" s="2">
        <v>-1</v>
      </c>
      <c r="AB69" s="2">
        <f t="shared" si="62"/>
        <v>3241.5207</v>
      </c>
      <c r="AC69" s="2">
        <f>ROUND((0),6)</f>
        <v>0</v>
      </c>
      <c r="AD69" s="2">
        <f>ROUND((((0)-(0))+AE69),6)</f>
        <v>0</v>
      </c>
      <c r="AE69" s="2">
        <f>ROUND((0),6)</f>
        <v>0</v>
      </c>
      <c r="AF69" s="2">
        <f>ROUND((SUM(SmtRes!BT76:'SmtRes'!BT79)),6)</f>
        <v>3241.5207</v>
      </c>
      <c r="AG69" s="2">
        <f t="shared" si="63"/>
        <v>0</v>
      </c>
      <c r="AH69" s="2">
        <f>(SUM(SmtRes!BU76:'SmtRes'!BU79))</f>
        <v>4.87</v>
      </c>
      <c r="AI69" s="2">
        <f>(0)</f>
        <v>0</v>
      </c>
      <c r="AJ69" s="2">
        <f t="shared" si="64"/>
        <v>0</v>
      </c>
      <c r="AK69" s="2">
        <v>3241.5207</v>
      </c>
      <c r="AL69" s="2">
        <v>0</v>
      </c>
      <c r="AM69" s="2">
        <v>0</v>
      </c>
      <c r="AN69" s="2">
        <v>0</v>
      </c>
      <c r="AO69" s="2">
        <v>3241.5207</v>
      </c>
      <c r="AP69" s="2">
        <v>0</v>
      </c>
      <c r="AQ69" s="2">
        <v>4.87</v>
      </c>
      <c r="AR69" s="2">
        <v>0</v>
      </c>
      <c r="AS69" s="2">
        <v>0</v>
      </c>
      <c r="AT69" s="2">
        <v>89</v>
      </c>
      <c r="AU69" s="2">
        <v>44</v>
      </c>
      <c r="AV69" s="2">
        <v>1</v>
      </c>
      <c r="AW69" s="2">
        <v>1</v>
      </c>
      <c r="AX69" s="2"/>
      <c r="AY69" s="2"/>
      <c r="AZ69" s="2">
        <v>1</v>
      </c>
      <c r="BA69" s="2">
        <v>1</v>
      </c>
      <c r="BB69" s="2">
        <v>1</v>
      </c>
      <c r="BC69" s="2">
        <v>1</v>
      </c>
      <c r="BD69" s="2" t="s">
        <v>3</v>
      </c>
      <c r="BE69" s="2" t="s">
        <v>3</v>
      </c>
      <c r="BF69" s="2" t="s">
        <v>3</v>
      </c>
      <c r="BG69" s="2" t="s">
        <v>3</v>
      </c>
      <c r="BH69" s="2">
        <v>0</v>
      </c>
      <c r="BI69" s="2">
        <v>2</v>
      </c>
      <c r="BJ69" s="2" t="s">
        <v>121</v>
      </c>
      <c r="BK69" s="2"/>
      <c r="BL69" s="2"/>
      <c r="BM69" s="2">
        <v>141001</v>
      </c>
      <c r="BN69" s="2">
        <v>0</v>
      </c>
      <c r="BO69" s="2" t="s">
        <v>3</v>
      </c>
      <c r="BP69" s="2">
        <v>0</v>
      </c>
      <c r="BQ69" s="2">
        <v>3</v>
      </c>
      <c r="BR69" s="2">
        <v>0</v>
      </c>
      <c r="BS69" s="2">
        <v>1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 t="s">
        <v>3</v>
      </c>
      <c r="BZ69" s="2">
        <v>89</v>
      </c>
      <c r="CA69" s="2">
        <v>44</v>
      </c>
      <c r="CB69" s="2" t="s">
        <v>3</v>
      </c>
      <c r="CC69" s="2"/>
      <c r="CD69" s="2"/>
      <c r="CE69" s="2">
        <v>0</v>
      </c>
      <c r="CF69" s="2">
        <v>0</v>
      </c>
      <c r="CG69" s="2">
        <v>0</v>
      </c>
      <c r="CH69" s="2"/>
      <c r="CI69" s="2"/>
      <c r="CJ69" s="2"/>
      <c r="CK69" s="2"/>
      <c r="CL69" s="2"/>
      <c r="CM69" s="2">
        <v>0</v>
      </c>
      <c r="CN69" s="2" t="s">
        <v>3</v>
      </c>
      <c r="CO69" s="2">
        <v>0</v>
      </c>
      <c r="CP69" s="2">
        <f>(P69+Q69+S69+R69)</f>
        <v>22690.639999999999</v>
      </c>
      <c r="CQ69" s="2">
        <f>SUMIF(SmtRes!AQ76:'SmtRes'!AQ79,"=1",SmtRes!AA76:'SmtRes'!AA79)</f>
        <v>0</v>
      </c>
      <c r="CR69" s="2">
        <f>SUMIF(SmtRes!AQ76:'SmtRes'!AQ79,"=1",SmtRes!AB76:'SmtRes'!AB79)</f>
        <v>0</v>
      </c>
      <c r="CS69" s="2">
        <f>SUMIF(SmtRes!AQ76:'SmtRes'!AQ79,"=1",SmtRes!AC76:'SmtRes'!AC79)</f>
        <v>0</v>
      </c>
      <c r="CT69" s="2">
        <f>SUMIF(SmtRes!AQ76:'SmtRes'!AQ79,"=1",SmtRes!AD76:'SmtRes'!AD79)</f>
        <v>665.61</v>
      </c>
      <c r="CU69" s="2">
        <f>AG69</f>
        <v>0</v>
      </c>
      <c r="CV69" s="2">
        <f>SUMIF(SmtRes!AQ76:'SmtRes'!AQ79,"=1",SmtRes!BU76:'SmtRes'!BU79)</f>
        <v>4.87</v>
      </c>
      <c r="CW69" s="2">
        <f>SUMIF(SmtRes!AQ76:'SmtRes'!AQ79,"=1",SmtRes!BV76:'SmtRes'!BV79)</f>
        <v>0</v>
      </c>
      <c r="CX69" s="2">
        <f>AJ69</f>
        <v>0</v>
      </c>
      <c r="CY69" s="2">
        <f>(((S69+R69)*AT69)/100)</f>
        <v>20194.669600000001</v>
      </c>
      <c r="CZ69" s="2">
        <f>(((S69+R69)*AU69)/100)</f>
        <v>9983.8815999999988</v>
      </c>
      <c r="DA69" s="2"/>
      <c r="DB69" s="2"/>
      <c r="DC69" s="2" t="s">
        <v>3</v>
      </c>
      <c r="DD69" s="2" t="s">
        <v>3</v>
      </c>
      <c r="DE69" s="2" t="s">
        <v>3</v>
      </c>
      <c r="DF69" s="2" t="s">
        <v>3</v>
      </c>
      <c r="DG69" s="2" t="s">
        <v>3</v>
      </c>
      <c r="DH69" s="2" t="s">
        <v>3</v>
      </c>
      <c r="DI69" s="2" t="s">
        <v>3</v>
      </c>
      <c r="DJ69" s="2" t="s">
        <v>3</v>
      </c>
      <c r="DK69" s="2" t="s">
        <v>3</v>
      </c>
      <c r="DL69" s="2" t="s">
        <v>3</v>
      </c>
      <c r="DM69" s="2" t="s">
        <v>3</v>
      </c>
      <c r="DN69" s="2">
        <v>0</v>
      </c>
      <c r="DO69" s="2">
        <v>0</v>
      </c>
      <c r="DP69" s="2">
        <v>1</v>
      </c>
      <c r="DQ69" s="2">
        <v>1</v>
      </c>
      <c r="DR69" s="2"/>
      <c r="DS69" s="2"/>
      <c r="DT69" s="2"/>
      <c r="DU69" s="2">
        <v>1013</v>
      </c>
      <c r="DV69" s="2" t="s">
        <v>18</v>
      </c>
      <c r="DW69" s="2" t="s">
        <v>18</v>
      </c>
      <c r="DX69" s="2">
        <v>1</v>
      </c>
      <c r="DY69" s="2"/>
      <c r="DZ69" s="2" t="s">
        <v>3</v>
      </c>
      <c r="EA69" s="2" t="s">
        <v>3</v>
      </c>
      <c r="EB69" s="2" t="s">
        <v>3</v>
      </c>
      <c r="EC69" s="2" t="s">
        <v>3</v>
      </c>
      <c r="ED69" s="2"/>
      <c r="EE69" s="2">
        <v>91082123</v>
      </c>
      <c r="EF69" s="2">
        <v>3</v>
      </c>
      <c r="EG69" s="2" t="s">
        <v>20</v>
      </c>
      <c r="EH69" s="2">
        <v>104</v>
      </c>
      <c r="EI69" s="2" t="s">
        <v>21</v>
      </c>
      <c r="EJ69" s="2">
        <v>2</v>
      </c>
      <c r="EK69" s="2">
        <v>141001</v>
      </c>
      <c r="EL69" s="2" t="s">
        <v>21</v>
      </c>
      <c r="EM69" s="2" t="s">
        <v>22</v>
      </c>
      <c r="EN69" s="2"/>
      <c r="EO69" s="2" t="s">
        <v>3</v>
      </c>
      <c r="EP69" s="2"/>
      <c r="EQ69" s="2">
        <v>1024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4.87</v>
      </c>
      <c r="EX69" s="2">
        <v>0</v>
      </c>
      <c r="EY69" s="2">
        <v>0</v>
      </c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>
        <v>0</v>
      </c>
      <c r="FR69" s="2">
        <v>0</v>
      </c>
      <c r="FS69" s="2">
        <v>0</v>
      </c>
      <c r="FT69" s="2"/>
      <c r="FU69" s="2"/>
      <c r="FV69" s="2"/>
      <c r="FW69" s="2"/>
      <c r="FX69" s="2">
        <v>89</v>
      </c>
      <c r="FY69" s="2">
        <v>44</v>
      </c>
      <c r="FZ69" s="2"/>
      <c r="GA69" s="2" t="s">
        <v>3</v>
      </c>
      <c r="GB69" s="2"/>
      <c r="GC69" s="2"/>
      <c r="GD69" s="2">
        <v>1</v>
      </c>
      <c r="GE69" s="2"/>
      <c r="GF69" s="2">
        <v>1143368966</v>
      </c>
      <c r="GG69" s="2">
        <v>2</v>
      </c>
      <c r="GH69" s="2">
        <v>1</v>
      </c>
      <c r="GI69" s="2">
        <v>-2</v>
      </c>
      <c r="GJ69" s="2">
        <v>0</v>
      </c>
      <c r="GK69" s="2">
        <v>0</v>
      </c>
      <c r="GL69" s="2">
        <f t="shared" si="65"/>
        <v>0</v>
      </c>
      <c r="GM69" s="2">
        <f t="shared" si="66"/>
        <v>52869.19</v>
      </c>
      <c r="GN69" s="2">
        <f t="shared" si="67"/>
        <v>0</v>
      </c>
      <c r="GO69" s="2">
        <f t="shared" si="68"/>
        <v>52869.19</v>
      </c>
      <c r="GP69" s="2">
        <f t="shared" si="69"/>
        <v>0</v>
      </c>
      <c r="GQ69" s="2"/>
      <c r="GR69" s="2">
        <v>0</v>
      </c>
      <c r="GS69" s="2">
        <v>3</v>
      </c>
      <c r="GT69" s="2">
        <v>0</v>
      </c>
      <c r="GU69" s="2" t="s">
        <v>3</v>
      </c>
      <c r="GV69" s="2">
        <f t="shared" si="70"/>
        <v>0</v>
      </c>
      <c r="GW69" s="2">
        <v>1</v>
      </c>
      <c r="GX69" s="2">
        <f t="shared" si="71"/>
        <v>0</v>
      </c>
      <c r="GY69" s="2"/>
      <c r="GZ69" s="2"/>
      <c r="HA69" s="2">
        <v>0</v>
      </c>
      <c r="HB69" s="2">
        <v>0</v>
      </c>
      <c r="HC69" s="2">
        <f>GV69*GW69</f>
        <v>0</v>
      </c>
      <c r="HD69" s="2"/>
      <c r="HE69" s="2" t="s">
        <v>3</v>
      </c>
      <c r="HF69" s="2" t="s">
        <v>3</v>
      </c>
      <c r="HG69" s="2"/>
      <c r="HH69" s="2"/>
      <c r="HI69" s="2"/>
      <c r="HJ69" s="2"/>
      <c r="HK69" s="2"/>
      <c r="HL69" s="2"/>
      <c r="HM69" s="2" t="s">
        <v>3</v>
      </c>
      <c r="HN69" s="2" t="s">
        <v>23</v>
      </c>
      <c r="HO69" s="2" t="s">
        <v>24</v>
      </c>
      <c r="HP69" s="2" t="s">
        <v>21</v>
      </c>
      <c r="HQ69" s="2" t="s">
        <v>21</v>
      </c>
      <c r="HR69" s="2"/>
      <c r="HS69" s="2">
        <v>0</v>
      </c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>
        <v>0</v>
      </c>
      <c r="IL69" s="2"/>
      <c r="IM69" s="2"/>
      <c r="IN69" s="2"/>
      <c r="IO69" s="2"/>
      <c r="IP69" s="2"/>
      <c r="IQ69" s="2"/>
      <c r="IR69" s="2"/>
      <c r="IS69" s="2"/>
      <c r="IT69" s="2"/>
      <c r="IU69" s="2"/>
    </row>
    <row r="70" spans="1:255" x14ac:dyDescent="0.2">
      <c r="A70" s="2">
        <v>18</v>
      </c>
      <c r="B70" s="2">
        <v>1</v>
      </c>
      <c r="C70" s="2">
        <v>77</v>
      </c>
      <c r="D70" s="2"/>
      <c r="E70" s="2" t="s">
        <v>3</v>
      </c>
      <c r="F70" s="2" t="s">
        <v>30</v>
      </c>
      <c r="G70" s="2" t="s">
        <v>31</v>
      </c>
      <c r="H70" s="2" t="s">
        <v>32</v>
      </c>
      <c r="I70" s="2">
        <f>J70</f>
        <v>3</v>
      </c>
      <c r="J70" s="2">
        <v>3</v>
      </c>
      <c r="K70" s="2">
        <v>3</v>
      </c>
      <c r="L70" s="2"/>
      <c r="M70" s="2"/>
      <c r="N70" s="2"/>
      <c r="O70" s="2">
        <f>ROUND(P70,2)</f>
        <v>680.72</v>
      </c>
      <c r="P70" s="2">
        <f>ROUND(ROUND(ROUND(SUMIF(SmtRes!AQ76:'SmtRes'!AQ79,"=1",SmtRes!CU76:'SmtRes'!CU79),2),2)*I70/100,2)</f>
        <v>680.72</v>
      </c>
      <c r="Q70" s="2">
        <f>ROUND(CR70*I70,2)</f>
        <v>0</v>
      </c>
      <c r="R70" s="2">
        <f>ROUND(CS70*I70,2)</f>
        <v>0</v>
      </c>
      <c r="S70" s="2">
        <f>ROUND(CT70*I70,2)</f>
        <v>0</v>
      </c>
      <c r="T70" s="2">
        <f t="shared" si="58"/>
        <v>0</v>
      </c>
      <c r="U70" s="2">
        <f>ROUND(CV70*I70,7)</f>
        <v>0</v>
      </c>
      <c r="V70" s="2">
        <f>ROUND(CW70*I70,7)</f>
        <v>0</v>
      </c>
      <c r="W70" s="2">
        <f t="shared" si="59"/>
        <v>0</v>
      </c>
      <c r="X70" s="2">
        <f t="shared" si="60"/>
        <v>0</v>
      </c>
      <c r="Y70" s="2">
        <f t="shared" si="61"/>
        <v>0</v>
      </c>
      <c r="Z70" s="2"/>
      <c r="AA70" s="2">
        <v>-1</v>
      </c>
      <c r="AB70" s="2">
        <f t="shared" si="62"/>
        <v>0</v>
      </c>
      <c r="AC70" s="2">
        <f>ROUND((ES70),6)</f>
        <v>0</v>
      </c>
      <c r="AD70" s="2">
        <f>ROUND((((ET70)-(EU70))+AE70),6)</f>
        <v>0</v>
      </c>
      <c r="AE70" s="2">
        <f t="shared" ref="AE70:AF72" si="78">ROUND((EU70),6)</f>
        <v>0</v>
      </c>
      <c r="AF70" s="2">
        <f t="shared" si="78"/>
        <v>0</v>
      </c>
      <c r="AG70" s="2">
        <f t="shared" si="63"/>
        <v>0</v>
      </c>
      <c r="AH70" s="2">
        <f t="shared" ref="AH70:AI72" si="79">(EW70)</f>
        <v>0</v>
      </c>
      <c r="AI70" s="2">
        <f t="shared" si="79"/>
        <v>0</v>
      </c>
      <c r="AJ70" s="2">
        <f t="shared" si="64"/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89</v>
      </c>
      <c r="AU70" s="2">
        <v>44</v>
      </c>
      <c r="AV70" s="2">
        <v>1</v>
      </c>
      <c r="AW70" s="2">
        <v>1</v>
      </c>
      <c r="AX70" s="2"/>
      <c r="AY70" s="2"/>
      <c r="AZ70" s="2">
        <v>1</v>
      </c>
      <c r="BA70" s="2">
        <v>1</v>
      </c>
      <c r="BB70" s="2">
        <v>1</v>
      </c>
      <c r="BC70" s="2">
        <v>1</v>
      </c>
      <c r="BD70" s="2" t="s">
        <v>3</v>
      </c>
      <c r="BE70" s="2" t="s">
        <v>3</v>
      </c>
      <c r="BF70" s="2" t="s">
        <v>3</v>
      </c>
      <c r="BG70" s="2" t="s">
        <v>3</v>
      </c>
      <c r="BH70" s="2">
        <v>3</v>
      </c>
      <c r="BI70" s="2">
        <v>2</v>
      </c>
      <c r="BJ70" s="2" t="s">
        <v>3</v>
      </c>
      <c r="BK70" s="2"/>
      <c r="BL70" s="2"/>
      <c r="BM70" s="2">
        <v>141001</v>
      </c>
      <c r="BN70" s="2">
        <v>0</v>
      </c>
      <c r="BO70" s="2" t="s">
        <v>3</v>
      </c>
      <c r="BP70" s="2">
        <v>0</v>
      </c>
      <c r="BQ70" s="2">
        <v>3</v>
      </c>
      <c r="BR70" s="2">
        <v>0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 t="s">
        <v>3</v>
      </c>
      <c r="BZ70" s="2">
        <v>89</v>
      </c>
      <c r="CA70" s="2">
        <v>44</v>
      </c>
      <c r="CB70" s="2" t="s">
        <v>3</v>
      </c>
      <c r="CC70" s="2"/>
      <c r="CD70" s="2"/>
      <c r="CE70" s="2">
        <v>0</v>
      </c>
      <c r="CF70" s="2">
        <v>0</v>
      </c>
      <c r="CG70" s="2">
        <v>0</v>
      </c>
      <c r="CH70" s="2"/>
      <c r="CI70" s="2"/>
      <c r="CJ70" s="2"/>
      <c r="CK70" s="2"/>
      <c r="CL70" s="2"/>
      <c r="CM70" s="2">
        <v>0</v>
      </c>
      <c r="CN70" s="2" t="s">
        <v>3</v>
      </c>
      <c r="CO70" s="2">
        <v>0</v>
      </c>
      <c r="CP70" s="2">
        <f>0</f>
        <v>0</v>
      </c>
      <c r="CQ70" s="2">
        <f>0</f>
        <v>0</v>
      </c>
      <c r="CR70" s="2">
        <f>0</f>
        <v>0</v>
      </c>
      <c r="CS70" s="2">
        <f>0</f>
        <v>0</v>
      </c>
      <c r="CT70" s="2">
        <f>0</f>
        <v>0</v>
      </c>
      <c r="CU70" s="2">
        <f>0</f>
        <v>0</v>
      </c>
      <c r="CV70" s="2">
        <f>0</f>
        <v>0</v>
      </c>
      <c r="CW70" s="2">
        <f>0</f>
        <v>0</v>
      </c>
      <c r="CX70" s="2">
        <f>0</f>
        <v>0</v>
      </c>
      <c r="CY70" s="2">
        <f>0</f>
        <v>0</v>
      </c>
      <c r="CZ70" s="2">
        <f>0</f>
        <v>0</v>
      </c>
      <c r="DA70" s="2"/>
      <c r="DB70" s="2"/>
      <c r="DC70" s="2" t="s">
        <v>3</v>
      </c>
      <c r="DD70" s="2" t="s">
        <v>3</v>
      </c>
      <c r="DE70" s="2" t="s">
        <v>3</v>
      </c>
      <c r="DF70" s="2" t="s">
        <v>3</v>
      </c>
      <c r="DG70" s="2" t="s">
        <v>3</v>
      </c>
      <c r="DH70" s="2" t="s">
        <v>3</v>
      </c>
      <c r="DI70" s="2" t="s">
        <v>3</v>
      </c>
      <c r="DJ70" s="2" t="s">
        <v>3</v>
      </c>
      <c r="DK70" s="2" t="s">
        <v>3</v>
      </c>
      <c r="DL70" s="2" t="s">
        <v>3</v>
      </c>
      <c r="DM70" s="2" t="s">
        <v>3</v>
      </c>
      <c r="DN70" s="2">
        <v>0</v>
      </c>
      <c r="DO70" s="2">
        <v>0</v>
      </c>
      <c r="DP70" s="2">
        <v>1</v>
      </c>
      <c r="DQ70" s="2">
        <v>1</v>
      </c>
      <c r="DR70" s="2"/>
      <c r="DS70" s="2"/>
      <c r="DT70" s="2"/>
      <c r="DU70" s="2">
        <v>1013</v>
      </c>
      <c r="DV70" s="2" t="s">
        <v>32</v>
      </c>
      <c r="DW70" s="2" t="s">
        <v>32</v>
      </c>
      <c r="DX70" s="2">
        <v>1</v>
      </c>
      <c r="DY70" s="2"/>
      <c r="DZ70" s="2" t="s">
        <v>3</v>
      </c>
      <c r="EA70" s="2" t="s">
        <v>3</v>
      </c>
      <c r="EB70" s="2" t="s">
        <v>3</v>
      </c>
      <c r="EC70" s="2" t="s">
        <v>3</v>
      </c>
      <c r="ED70" s="2"/>
      <c r="EE70" s="2">
        <v>91082123</v>
      </c>
      <c r="EF70" s="2">
        <v>3</v>
      </c>
      <c r="EG70" s="2" t="s">
        <v>20</v>
      </c>
      <c r="EH70" s="2">
        <v>104</v>
      </c>
      <c r="EI70" s="2" t="s">
        <v>21</v>
      </c>
      <c r="EJ70" s="2">
        <v>2</v>
      </c>
      <c r="EK70" s="2">
        <v>141001</v>
      </c>
      <c r="EL70" s="2" t="s">
        <v>21</v>
      </c>
      <c r="EM70" s="2" t="s">
        <v>22</v>
      </c>
      <c r="EN70" s="2"/>
      <c r="EO70" s="2" t="s">
        <v>3</v>
      </c>
      <c r="EP70" s="2"/>
      <c r="EQ70" s="2">
        <v>1024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>
        <v>0</v>
      </c>
      <c r="FR70" s="2">
        <v>0</v>
      </c>
      <c r="FS70" s="2">
        <v>0</v>
      </c>
      <c r="FT70" s="2"/>
      <c r="FU70" s="2"/>
      <c r="FV70" s="2"/>
      <c r="FW70" s="2"/>
      <c r="FX70" s="2">
        <v>89</v>
      </c>
      <c r="FY70" s="2">
        <v>44</v>
      </c>
      <c r="FZ70" s="2"/>
      <c r="GA70" s="2" t="s">
        <v>3</v>
      </c>
      <c r="GB70" s="2"/>
      <c r="GC70" s="2"/>
      <c r="GD70" s="2">
        <v>1</v>
      </c>
      <c r="GE70" s="2"/>
      <c r="GF70" s="2">
        <v>-152123987</v>
      </c>
      <c r="GG70" s="2">
        <v>2</v>
      </c>
      <c r="GH70" s="2">
        <v>1</v>
      </c>
      <c r="GI70" s="2">
        <v>-2</v>
      </c>
      <c r="GJ70" s="2">
        <v>0</v>
      </c>
      <c r="GK70" s="2">
        <v>0</v>
      </c>
      <c r="GL70" s="2">
        <f t="shared" si="65"/>
        <v>0</v>
      </c>
      <c r="GM70" s="2">
        <f t="shared" si="66"/>
        <v>680.72</v>
      </c>
      <c r="GN70" s="2">
        <f t="shared" si="67"/>
        <v>0</v>
      </c>
      <c r="GO70" s="2">
        <f t="shared" si="68"/>
        <v>680.72</v>
      </c>
      <c r="GP70" s="2">
        <f t="shared" si="69"/>
        <v>0</v>
      </c>
      <c r="GQ70" s="2"/>
      <c r="GR70" s="2">
        <v>0</v>
      </c>
      <c r="GS70" s="2">
        <v>3</v>
      </c>
      <c r="GT70" s="2">
        <v>0</v>
      </c>
      <c r="GU70" s="2" t="s">
        <v>3</v>
      </c>
      <c r="GV70" s="2">
        <f t="shared" si="70"/>
        <v>0</v>
      </c>
      <c r="GW70" s="2">
        <v>1</v>
      </c>
      <c r="GX70" s="2">
        <f t="shared" si="71"/>
        <v>0</v>
      </c>
      <c r="GY70" s="2"/>
      <c r="GZ70" s="2"/>
      <c r="HA70" s="2">
        <v>0</v>
      </c>
      <c r="HB70" s="2">
        <v>0</v>
      </c>
      <c r="HC70" s="2">
        <f>0</f>
        <v>0</v>
      </c>
      <c r="HD70" s="2"/>
      <c r="HE70" s="2" t="s">
        <v>3</v>
      </c>
      <c r="HF70" s="2" t="s">
        <v>3</v>
      </c>
      <c r="HG70" s="2"/>
      <c r="HH70" s="2"/>
      <c r="HI70" s="2"/>
      <c r="HJ70" s="2"/>
      <c r="HK70" s="2"/>
      <c r="HL70" s="2"/>
      <c r="HM70" s="2" t="s">
        <v>3</v>
      </c>
      <c r="HN70" s="2" t="s">
        <v>23</v>
      </c>
      <c r="HO70" s="2" t="s">
        <v>24</v>
      </c>
      <c r="HP70" s="2" t="s">
        <v>21</v>
      </c>
      <c r="HQ70" s="2" t="s">
        <v>21</v>
      </c>
      <c r="HR70" s="2"/>
      <c r="HS70" s="2">
        <v>0</v>
      </c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>
        <v>0</v>
      </c>
      <c r="IL70" s="2"/>
      <c r="IM70" s="2"/>
      <c r="IN70" s="2"/>
      <c r="IO70" s="2"/>
      <c r="IP70" s="2"/>
      <c r="IQ70" s="2"/>
      <c r="IR70" s="2"/>
      <c r="IS70" s="2"/>
      <c r="IT70" s="2"/>
      <c r="IU70" s="2"/>
    </row>
    <row r="71" spans="1:255" x14ac:dyDescent="0.2">
      <c r="A71" s="2">
        <v>18</v>
      </c>
      <c r="B71" s="2">
        <v>1</v>
      </c>
      <c r="C71" s="2">
        <v>78</v>
      </c>
      <c r="D71" s="2"/>
      <c r="E71" s="2" t="s">
        <v>3</v>
      </c>
      <c r="F71" s="2" t="s">
        <v>91</v>
      </c>
      <c r="G71" s="2" t="s">
        <v>112</v>
      </c>
      <c r="H71" s="2" t="s">
        <v>18</v>
      </c>
      <c r="I71" s="2">
        <f>I69*J71</f>
        <v>7</v>
      </c>
      <c r="J71" s="2">
        <v>1</v>
      </c>
      <c r="K71" s="2">
        <v>1</v>
      </c>
      <c r="L71" s="2"/>
      <c r="M71" s="2"/>
      <c r="N71" s="2"/>
      <c r="O71" s="2">
        <f>ROUND(CP71,2)</f>
        <v>43333.36</v>
      </c>
      <c r="P71" s="2">
        <f>ROUND(CQ71*I71,2)</f>
        <v>43333.36</v>
      </c>
      <c r="Q71" s="2">
        <f>ROUND(CR71*I71,2)</f>
        <v>0</v>
      </c>
      <c r="R71" s="2">
        <f>ROUND(CS71*I71,2)</f>
        <v>0</v>
      </c>
      <c r="S71" s="2">
        <f>ROUND(CT71*I71,2)</f>
        <v>0</v>
      </c>
      <c r="T71" s="2">
        <f t="shared" si="58"/>
        <v>0</v>
      </c>
      <c r="U71" s="2">
        <f>ROUND(CV71*I71,7)</f>
        <v>0</v>
      </c>
      <c r="V71" s="2">
        <f>ROUND(CW71*I71,7)</f>
        <v>0</v>
      </c>
      <c r="W71" s="2">
        <f t="shared" si="59"/>
        <v>0</v>
      </c>
      <c r="X71" s="2">
        <f t="shared" si="60"/>
        <v>0</v>
      </c>
      <c r="Y71" s="2">
        <f t="shared" si="61"/>
        <v>0</v>
      </c>
      <c r="Z71" s="2"/>
      <c r="AA71" s="2">
        <v>-1</v>
      </c>
      <c r="AB71" s="2">
        <f t="shared" si="62"/>
        <v>6190.48</v>
      </c>
      <c r="AC71" s="2">
        <f>ROUND((ES71),6)</f>
        <v>6190.48</v>
      </c>
      <c r="AD71" s="2">
        <f>ROUND((((ET71)-(EU71))+AE71),6)</f>
        <v>0</v>
      </c>
      <c r="AE71" s="2">
        <f t="shared" si="78"/>
        <v>0</v>
      </c>
      <c r="AF71" s="2">
        <f t="shared" si="78"/>
        <v>0</v>
      </c>
      <c r="AG71" s="2">
        <f t="shared" si="63"/>
        <v>0</v>
      </c>
      <c r="AH71" s="2">
        <f t="shared" si="79"/>
        <v>0</v>
      </c>
      <c r="AI71" s="2">
        <f t="shared" si="79"/>
        <v>0</v>
      </c>
      <c r="AJ71" s="2">
        <f t="shared" si="64"/>
        <v>0</v>
      </c>
      <c r="AK71" s="2">
        <v>6190.48</v>
      </c>
      <c r="AL71" s="2">
        <v>6190.48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44</v>
      </c>
      <c r="AV71" s="2">
        <v>1</v>
      </c>
      <c r="AW71" s="2">
        <v>1</v>
      </c>
      <c r="AX71" s="2"/>
      <c r="AY71" s="2"/>
      <c r="AZ71" s="2">
        <v>1</v>
      </c>
      <c r="BA71" s="2">
        <v>1</v>
      </c>
      <c r="BB71" s="2">
        <v>1</v>
      </c>
      <c r="BC71" s="2">
        <v>1</v>
      </c>
      <c r="BD71" s="2" t="s">
        <v>3</v>
      </c>
      <c r="BE71" s="2" t="s">
        <v>3</v>
      </c>
      <c r="BF71" s="2" t="s">
        <v>3</v>
      </c>
      <c r="BG71" s="2" t="s">
        <v>3</v>
      </c>
      <c r="BH71" s="2">
        <v>3</v>
      </c>
      <c r="BI71" s="2">
        <v>3</v>
      </c>
      <c r="BJ71" s="2" t="s">
        <v>3</v>
      </c>
      <c r="BK71" s="2"/>
      <c r="BL71" s="2"/>
      <c r="BM71" s="2">
        <v>100</v>
      </c>
      <c r="BN71" s="2">
        <v>0</v>
      </c>
      <c r="BO71" s="2" t="s">
        <v>3</v>
      </c>
      <c r="BP71" s="2">
        <v>0</v>
      </c>
      <c r="BQ71" s="2">
        <v>5</v>
      </c>
      <c r="BR71" s="2">
        <v>0</v>
      </c>
      <c r="BS71" s="2">
        <v>1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 t="s">
        <v>3</v>
      </c>
      <c r="BZ71" s="2">
        <v>89</v>
      </c>
      <c r="CA71" s="2">
        <v>44</v>
      </c>
      <c r="CB71" s="2" t="s">
        <v>3</v>
      </c>
      <c r="CC71" s="2"/>
      <c r="CD71" s="2"/>
      <c r="CE71" s="2">
        <v>0</v>
      </c>
      <c r="CF71" s="2">
        <v>0</v>
      </c>
      <c r="CG71" s="2">
        <v>0</v>
      </c>
      <c r="CH71" s="2"/>
      <c r="CI71" s="2"/>
      <c r="CJ71" s="2"/>
      <c r="CK71" s="2"/>
      <c r="CL71" s="2"/>
      <c r="CM71" s="2">
        <v>0</v>
      </c>
      <c r="CN71" s="2" t="s">
        <v>3</v>
      </c>
      <c r="CO71" s="2">
        <v>0</v>
      </c>
      <c r="CP71" s="2">
        <f>(P71+Q71+S71+R71)</f>
        <v>43333.36</v>
      </c>
      <c r="CQ71" s="2">
        <f>ROUND(AL71,2)</f>
        <v>6190.48</v>
      </c>
      <c r="CR71" s="2">
        <f>ROUND(AM71,2)</f>
        <v>0</v>
      </c>
      <c r="CS71" s="2">
        <f>ROUND(AN71*BS71,2)</f>
        <v>0</v>
      </c>
      <c r="CT71" s="2">
        <f>ROUND(AO71*BA71,2)</f>
        <v>0</v>
      </c>
      <c r="CU71" s="2">
        <f t="shared" ref="CU71:CX72" si="80">AG71</f>
        <v>0</v>
      </c>
      <c r="CV71" s="2">
        <f t="shared" si="80"/>
        <v>0</v>
      </c>
      <c r="CW71" s="2">
        <f t="shared" si="80"/>
        <v>0</v>
      </c>
      <c r="CX71" s="2">
        <f t="shared" si="80"/>
        <v>0</v>
      </c>
      <c r="CY71" s="2">
        <f>0</f>
        <v>0</v>
      </c>
      <c r="CZ71" s="2">
        <f>0</f>
        <v>0</v>
      </c>
      <c r="DA71" s="2"/>
      <c r="DB71" s="2"/>
      <c r="DC71" s="2" t="s">
        <v>3</v>
      </c>
      <c r="DD71" s="2" t="s">
        <v>3</v>
      </c>
      <c r="DE71" s="2" t="s">
        <v>3</v>
      </c>
      <c r="DF71" s="2" t="s">
        <v>3</v>
      </c>
      <c r="DG71" s="2" t="s">
        <v>3</v>
      </c>
      <c r="DH71" s="2" t="s">
        <v>3</v>
      </c>
      <c r="DI71" s="2" t="s">
        <v>3</v>
      </c>
      <c r="DJ71" s="2" t="s">
        <v>3</v>
      </c>
      <c r="DK71" s="2" t="s">
        <v>3</v>
      </c>
      <c r="DL71" s="2" t="s">
        <v>3</v>
      </c>
      <c r="DM71" s="2" t="s">
        <v>3</v>
      </c>
      <c r="DN71" s="2">
        <v>0</v>
      </c>
      <c r="DO71" s="2">
        <v>0</v>
      </c>
      <c r="DP71" s="2">
        <v>1</v>
      </c>
      <c r="DQ71" s="2">
        <v>1</v>
      </c>
      <c r="DR71" s="2"/>
      <c r="DS71" s="2"/>
      <c r="DT71" s="2"/>
      <c r="DU71" s="2">
        <v>1013</v>
      </c>
      <c r="DV71" s="2" t="s">
        <v>18</v>
      </c>
      <c r="DW71" s="2" t="s">
        <v>18</v>
      </c>
      <c r="DX71" s="2">
        <v>1</v>
      </c>
      <c r="DY71" s="2"/>
      <c r="DZ71" s="2" t="s">
        <v>3</v>
      </c>
      <c r="EA71" s="2" t="s">
        <v>3</v>
      </c>
      <c r="EB71" s="2" t="s">
        <v>3</v>
      </c>
      <c r="EC71" s="2" t="s">
        <v>3</v>
      </c>
      <c r="ED71" s="2"/>
      <c r="EE71" s="2">
        <v>91082373</v>
      </c>
      <c r="EF71" s="2">
        <v>5</v>
      </c>
      <c r="EG71" s="2" t="s">
        <v>27</v>
      </c>
      <c r="EH71" s="2">
        <v>0</v>
      </c>
      <c r="EI71" s="2" t="s">
        <v>3</v>
      </c>
      <c r="EJ71" s="2">
        <v>3</v>
      </c>
      <c r="EK71" s="2">
        <v>100</v>
      </c>
      <c r="EL71" s="2" t="s">
        <v>28</v>
      </c>
      <c r="EM71" s="2" t="s">
        <v>29</v>
      </c>
      <c r="EN71" s="2"/>
      <c r="EO71" s="2" t="s">
        <v>3</v>
      </c>
      <c r="EP71" s="2"/>
      <c r="EQ71" s="2">
        <v>1024</v>
      </c>
      <c r="ER71" s="2">
        <v>6190.48</v>
      </c>
      <c r="ES71" s="2">
        <v>6190.48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/>
      <c r="EZ71" s="2">
        <v>5</v>
      </c>
      <c r="FA71" s="2"/>
      <c r="FB71" s="2"/>
      <c r="FC71" s="2">
        <v>1</v>
      </c>
      <c r="FD71" s="2">
        <v>18</v>
      </c>
      <c r="FE71" s="2"/>
      <c r="FF71" s="2">
        <v>7552.38</v>
      </c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>
        <v>0</v>
      </c>
      <c r="FR71" s="2">
        <f>P71</f>
        <v>43333.36</v>
      </c>
      <c r="FS71" s="2">
        <v>0</v>
      </c>
      <c r="FT71" s="2"/>
      <c r="FU71" s="2"/>
      <c r="FV71" s="2"/>
      <c r="FW71" s="2"/>
      <c r="FX71" s="2">
        <v>89</v>
      </c>
      <c r="FY71" s="2">
        <v>44</v>
      </c>
      <c r="FZ71" s="2"/>
      <c r="GA71" s="2" t="s">
        <v>122</v>
      </c>
      <c r="GB71" s="2"/>
      <c r="GC71" s="2"/>
      <c r="GD71" s="2">
        <v>1</v>
      </c>
      <c r="GE71" s="2"/>
      <c r="GF71" s="2">
        <v>-1138193966</v>
      </c>
      <c r="GG71" s="2">
        <v>2</v>
      </c>
      <c r="GH71" s="2">
        <v>3</v>
      </c>
      <c r="GI71" s="2">
        <v>-2</v>
      </c>
      <c r="GJ71" s="2">
        <v>0</v>
      </c>
      <c r="GK71" s="2">
        <v>0</v>
      </c>
      <c r="GL71" s="2">
        <f t="shared" si="65"/>
        <v>0</v>
      </c>
      <c r="GM71" s="2">
        <f t="shared" si="66"/>
        <v>43333.36</v>
      </c>
      <c r="GN71" s="2">
        <f t="shared" si="67"/>
        <v>0</v>
      </c>
      <c r="GO71" s="2">
        <f t="shared" si="68"/>
        <v>0</v>
      </c>
      <c r="GP71" s="2">
        <f t="shared" si="69"/>
        <v>0</v>
      </c>
      <c r="GQ71" s="2"/>
      <c r="GR71" s="2">
        <v>1</v>
      </c>
      <c r="GS71" s="2">
        <v>1</v>
      </c>
      <c r="GT71" s="2">
        <v>0</v>
      </c>
      <c r="GU71" s="2" t="s">
        <v>3</v>
      </c>
      <c r="GV71" s="2">
        <f t="shared" si="70"/>
        <v>0</v>
      </c>
      <c r="GW71" s="2">
        <v>1</v>
      </c>
      <c r="GX71" s="2">
        <f t="shared" si="71"/>
        <v>0</v>
      </c>
      <c r="GY71" s="2"/>
      <c r="GZ71" s="2"/>
      <c r="HA71" s="2">
        <v>0</v>
      </c>
      <c r="HB71" s="2">
        <v>0</v>
      </c>
      <c r="HC71" s="2">
        <f>GV71*GW71</f>
        <v>0</v>
      </c>
      <c r="HD71" s="2"/>
      <c r="HE71" s="2" t="s">
        <v>95</v>
      </c>
      <c r="HF71" s="2" t="s">
        <v>95</v>
      </c>
      <c r="HG71" s="2"/>
      <c r="HH71" s="2">
        <f>ROUND(ROUND(AL71,2)*I71,2)</f>
        <v>43333.36</v>
      </c>
      <c r="HI71" s="2"/>
      <c r="HJ71" s="2"/>
      <c r="HK71" s="2"/>
      <c r="HL71" s="2"/>
      <c r="HM71" s="2" t="s">
        <v>3</v>
      </c>
      <c r="HN71" s="2" t="s">
        <v>3</v>
      </c>
      <c r="HO71" s="2" t="s">
        <v>3</v>
      </c>
      <c r="HP71" s="2" t="s">
        <v>3</v>
      </c>
      <c r="HQ71" s="2" t="s">
        <v>3</v>
      </c>
      <c r="HR71" s="2"/>
      <c r="HS71" s="2">
        <v>0</v>
      </c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>
        <v>0</v>
      </c>
      <c r="IL71" s="2"/>
      <c r="IM71" s="2"/>
      <c r="IN71" s="2"/>
      <c r="IO71" s="2"/>
      <c r="IP71" s="2"/>
      <c r="IQ71" s="2"/>
      <c r="IR71" s="2"/>
      <c r="IS71" s="2"/>
      <c r="IT71" s="2"/>
      <c r="IU71" s="2"/>
    </row>
    <row r="72" spans="1:255" x14ac:dyDescent="0.2">
      <c r="A72" s="2">
        <v>18</v>
      </c>
      <c r="B72" s="2">
        <v>1</v>
      </c>
      <c r="C72" s="2">
        <v>79</v>
      </c>
      <c r="D72" s="2"/>
      <c r="E72" s="2" t="s">
        <v>3</v>
      </c>
      <c r="F72" s="2" t="s">
        <v>91</v>
      </c>
      <c r="G72" s="2" t="s">
        <v>114</v>
      </c>
      <c r="H72" s="2" t="s">
        <v>18</v>
      </c>
      <c r="I72" s="2">
        <f>I69*J72</f>
        <v>7</v>
      </c>
      <c r="J72" s="2">
        <v>1</v>
      </c>
      <c r="K72" s="2">
        <v>1</v>
      </c>
      <c r="L72" s="2"/>
      <c r="M72" s="2"/>
      <c r="N72" s="2"/>
      <c r="O72" s="2">
        <f>ROUND(CP72,2)</f>
        <v>6666.66</v>
      </c>
      <c r="P72" s="2">
        <f>ROUND(CQ72*I72,2)</f>
        <v>6666.66</v>
      </c>
      <c r="Q72" s="2">
        <f>ROUND(CR72*I72,2)</f>
        <v>0</v>
      </c>
      <c r="R72" s="2">
        <f>ROUND(CS72*I72,2)</f>
        <v>0</v>
      </c>
      <c r="S72" s="2">
        <f>ROUND(CT72*I72,2)</f>
        <v>0</v>
      </c>
      <c r="T72" s="2">
        <f t="shared" si="58"/>
        <v>0</v>
      </c>
      <c r="U72" s="2">
        <f>ROUND(CV72*I72,7)</f>
        <v>0</v>
      </c>
      <c r="V72" s="2">
        <f>ROUND(CW72*I72,7)</f>
        <v>0</v>
      </c>
      <c r="W72" s="2">
        <f t="shared" si="59"/>
        <v>0</v>
      </c>
      <c r="X72" s="2">
        <f t="shared" si="60"/>
        <v>0</v>
      </c>
      <c r="Y72" s="2">
        <f t="shared" si="61"/>
        <v>0</v>
      </c>
      <c r="Z72" s="2"/>
      <c r="AA72" s="2">
        <v>-1</v>
      </c>
      <c r="AB72" s="2">
        <f t="shared" si="62"/>
        <v>952.38</v>
      </c>
      <c r="AC72" s="2">
        <f>ROUND((ES72),6)</f>
        <v>952.38</v>
      </c>
      <c r="AD72" s="2">
        <f>ROUND((((ET72)-(EU72))+AE72),6)</f>
        <v>0</v>
      </c>
      <c r="AE72" s="2">
        <f t="shared" si="78"/>
        <v>0</v>
      </c>
      <c r="AF72" s="2">
        <f t="shared" si="78"/>
        <v>0</v>
      </c>
      <c r="AG72" s="2">
        <f t="shared" si="63"/>
        <v>0</v>
      </c>
      <c r="AH72" s="2">
        <f t="shared" si="79"/>
        <v>0</v>
      </c>
      <c r="AI72" s="2">
        <f t="shared" si="79"/>
        <v>0</v>
      </c>
      <c r="AJ72" s="2">
        <f t="shared" si="64"/>
        <v>0</v>
      </c>
      <c r="AK72" s="2">
        <v>952.38</v>
      </c>
      <c r="AL72" s="2">
        <v>952.38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44</v>
      </c>
      <c r="AV72" s="2">
        <v>1</v>
      </c>
      <c r="AW72" s="2">
        <v>1</v>
      </c>
      <c r="AX72" s="2"/>
      <c r="AY72" s="2"/>
      <c r="AZ72" s="2">
        <v>1</v>
      </c>
      <c r="BA72" s="2">
        <v>1</v>
      </c>
      <c r="BB72" s="2">
        <v>1</v>
      </c>
      <c r="BC72" s="2">
        <v>1</v>
      </c>
      <c r="BD72" s="2" t="s">
        <v>3</v>
      </c>
      <c r="BE72" s="2" t="s">
        <v>3</v>
      </c>
      <c r="BF72" s="2" t="s">
        <v>3</v>
      </c>
      <c r="BG72" s="2" t="s">
        <v>3</v>
      </c>
      <c r="BH72" s="2">
        <v>3</v>
      </c>
      <c r="BI72" s="2">
        <v>3</v>
      </c>
      <c r="BJ72" s="2" t="s">
        <v>3</v>
      </c>
      <c r="BK72" s="2"/>
      <c r="BL72" s="2"/>
      <c r="BM72" s="2">
        <v>100</v>
      </c>
      <c r="BN72" s="2">
        <v>0</v>
      </c>
      <c r="BO72" s="2" t="s">
        <v>3</v>
      </c>
      <c r="BP72" s="2">
        <v>0</v>
      </c>
      <c r="BQ72" s="2">
        <v>5</v>
      </c>
      <c r="BR72" s="2">
        <v>0</v>
      </c>
      <c r="BS72" s="2">
        <v>1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 t="s">
        <v>3</v>
      </c>
      <c r="BZ72" s="2">
        <v>89</v>
      </c>
      <c r="CA72" s="2">
        <v>44</v>
      </c>
      <c r="CB72" s="2" t="s">
        <v>3</v>
      </c>
      <c r="CC72" s="2"/>
      <c r="CD72" s="2"/>
      <c r="CE72" s="2">
        <v>0</v>
      </c>
      <c r="CF72" s="2">
        <v>0</v>
      </c>
      <c r="CG72" s="2">
        <v>0</v>
      </c>
      <c r="CH72" s="2"/>
      <c r="CI72" s="2"/>
      <c r="CJ72" s="2"/>
      <c r="CK72" s="2"/>
      <c r="CL72" s="2"/>
      <c r="CM72" s="2">
        <v>0</v>
      </c>
      <c r="CN72" s="2" t="s">
        <v>3</v>
      </c>
      <c r="CO72" s="2">
        <v>0</v>
      </c>
      <c r="CP72" s="2">
        <f>(P72+Q72+S72+R72)</f>
        <v>6666.66</v>
      </c>
      <c r="CQ72" s="2">
        <f>ROUND(AL72,2)</f>
        <v>952.38</v>
      </c>
      <c r="CR72" s="2">
        <f>ROUND(AM72,2)</f>
        <v>0</v>
      </c>
      <c r="CS72" s="2">
        <f>ROUND(AN72*BS72,2)</f>
        <v>0</v>
      </c>
      <c r="CT72" s="2">
        <f>ROUND(AO72*BA72,2)</f>
        <v>0</v>
      </c>
      <c r="CU72" s="2">
        <f t="shared" si="80"/>
        <v>0</v>
      </c>
      <c r="CV72" s="2">
        <f t="shared" si="80"/>
        <v>0</v>
      </c>
      <c r="CW72" s="2">
        <f t="shared" si="80"/>
        <v>0</v>
      </c>
      <c r="CX72" s="2">
        <f t="shared" si="80"/>
        <v>0</v>
      </c>
      <c r="CY72" s="2">
        <f>0</f>
        <v>0</v>
      </c>
      <c r="CZ72" s="2">
        <f>0</f>
        <v>0</v>
      </c>
      <c r="DA72" s="2"/>
      <c r="DB72" s="2"/>
      <c r="DC72" s="2" t="s">
        <v>3</v>
      </c>
      <c r="DD72" s="2" t="s">
        <v>3</v>
      </c>
      <c r="DE72" s="2" t="s">
        <v>3</v>
      </c>
      <c r="DF72" s="2" t="s">
        <v>3</v>
      </c>
      <c r="DG72" s="2" t="s">
        <v>3</v>
      </c>
      <c r="DH72" s="2" t="s">
        <v>3</v>
      </c>
      <c r="DI72" s="2" t="s">
        <v>3</v>
      </c>
      <c r="DJ72" s="2" t="s">
        <v>3</v>
      </c>
      <c r="DK72" s="2" t="s">
        <v>3</v>
      </c>
      <c r="DL72" s="2" t="s">
        <v>3</v>
      </c>
      <c r="DM72" s="2" t="s">
        <v>3</v>
      </c>
      <c r="DN72" s="2">
        <v>0</v>
      </c>
      <c r="DO72" s="2">
        <v>0</v>
      </c>
      <c r="DP72" s="2">
        <v>1</v>
      </c>
      <c r="DQ72" s="2">
        <v>1</v>
      </c>
      <c r="DR72" s="2"/>
      <c r="DS72" s="2"/>
      <c r="DT72" s="2"/>
      <c r="DU72" s="2">
        <v>1013</v>
      </c>
      <c r="DV72" s="2" t="s">
        <v>18</v>
      </c>
      <c r="DW72" s="2" t="s">
        <v>18</v>
      </c>
      <c r="DX72" s="2">
        <v>1</v>
      </c>
      <c r="DY72" s="2"/>
      <c r="DZ72" s="2" t="s">
        <v>3</v>
      </c>
      <c r="EA72" s="2" t="s">
        <v>3</v>
      </c>
      <c r="EB72" s="2" t="s">
        <v>3</v>
      </c>
      <c r="EC72" s="2" t="s">
        <v>3</v>
      </c>
      <c r="ED72" s="2"/>
      <c r="EE72" s="2">
        <v>91082373</v>
      </c>
      <c r="EF72" s="2">
        <v>5</v>
      </c>
      <c r="EG72" s="2" t="s">
        <v>27</v>
      </c>
      <c r="EH72" s="2">
        <v>0</v>
      </c>
      <c r="EI72" s="2" t="s">
        <v>3</v>
      </c>
      <c r="EJ72" s="2">
        <v>3</v>
      </c>
      <c r="EK72" s="2">
        <v>100</v>
      </c>
      <c r="EL72" s="2" t="s">
        <v>28</v>
      </c>
      <c r="EM72" s="2" t="s">
        <v>29</v>
      </c>
      <c r="EN72" s="2"/>
      <c r="EO72" s="2" t="s">
        <v>3</v>
      </c>
      <c r="EP72" s="2"/>
      <c r="EQ72" s="2">
        <v>1024</v>
      </c>
      <c r="ER72" s="2">
        <v>952.38</v>
      </c>
      <c r="ES72" s="2">
        <v>952.38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/>
      <c r="EZ72" s="2">
        <v>5</v>
      </c>
      <c r="FA72" s="2"/>
      <c r="FB72" s="2"/>
      <c r="FC72" s="2">
        <v>1</v>
      </c>
      <c r="FD72" s="2">
        <v>18</v>
      </c>
      <c r="FE72" s="2"/>
      <c r="FF72" s="2">
        <v>1161.9000000000001</v>
      </c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>
        <v>0</v>
      </c>
      <c r="FR72" s="2">
        <f>P72</f>
        <v>6666.66</v>
      </c>
      <c r="FS72" s="2">
        <v>0</v>
      </c>
      <c r="FT72" s="2"/>
      <c r="FU72" s="2"/>
      <c r="FV72" s="2"/>
      <c r="FW72" s="2"/>
      <c r="FX72" s="2">
        <v>89</v>
      </c>
      <c r="FY72" s="2">
        <v>44</v>
      </c>
      <c r="FZ72" s="2"/>
      <c r="GA72" s="2" t="s">
        <v>123</v>
      </c>
      <c r="GB72" s="2"/>
      <c r="GC72" s="2"/>
      <c r="GD72" s="2">
        <v>1</v>
      </c>
      <c r="GE72" s="2"/>
      <c r="GF72" s="2">
        <v>-658677130</v>
      </c>
      <c r="GG72" s="2">
        <v>2</v>
      </c>
      <c r="GH72" s="2">
        <v>3</v>
      </c>
      <c r="GI72" s="2">
        <v>-2</v>
      </c>
      <c r="GJ72" s="2">
        <v>0</v>
      </c>
      <c r="GK72" s="2">
        <v>0</v>
      </c>
      <c r="GL72" s="2">
        <f t="shared" si="65"/>
        <v>0</v>
      </c>
      <c r="GM72" s="2">
        <f t="shared" si="66"/>
        <v>6666.66</v>
      </c>
      <c r="GN72" s="2">
        <f t="shared" si="67"/>
        <v>0</v>
      </c>
      <c r="GO72" s="2">
        <f t="shared" si="68"/>
        <v>0</v>
      </c>
      <c r="GP72" s="2">
        <f t="shared" si="69"/>
        <v>0</v>
      </c>
      <c r="GQ72" s="2"/>
      <c r="GR72" s="2">
        <v>1</v>
      </c>
      <c r="GS72" s="2">
        <v>1</v>
      </c>
      <c r="GT72" s="2">
        <v>0</v>
      </c>
      <c r="GU72" s="2" t="s">
        <v>3</v>
      </c>
      <c r="GV72" s="2">
        <f t="shared" si="70"/>
        <v>0</v>
      </c>
      <c r="GW72" s="2">
        <v>1</v>
      </c>
      <c r="GX72" s="2">
        <f t="shared" si="71"/>
        <v>0</v>
      </c>
      <c r="GY72" s="2"/>
      <c r="GZ72" s="2"/>
      <c r="HA72" s="2">
        <v>0</v>
      </c>
      <c r="HB72" s="2">
        <v>0</v>
      </c>
      <c r="HC72" s="2">
        <f>GV72*GW72</f>
        <v>0</v>
      </c>
      <c r="HD72" s="2"/>
      <c r="HE72" s="2" t="s">
        <v>95</v>
      </c>
      <c r="HF72" s="2" t="s">
        <v>95</v>
      </c>
      <c r="HG72" s="2"/>
      <c r="HH72" s="2">
        <f>ROUND(ROUND(AL72,2)*I72,2)</f>
        <v>6666.66</v>
      </c>
      <c r="HI72" s="2"/>
      <c r="HJ72" s="2"/>
      <c r="HK72" s="2"/>
      <c r="HL72" s="2"/>
      <c r="HM72" s="2" t="s">
        <v>3</v>
      </c>
      <c r="HN72" s="2" t="s">
        <v>3</v>
      </c>
      <c r="HO72" s="2" t="s">
        <v>3</v>
      </c>
      <c r="HP72" s="2" t="s">
        <v>3</v>
      </c>
      <c r="HQ72" s="2" t="s">
        <v>3</v>
      </c>
      <c r="HR72" s="2"/>
      <c r="HS72" s="2">
        <v>0</v>
      </c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>
        <v>0</v>
      </c>
      <c r="IL72" s="2"/>
      <c r="IM72" s="2"/>
      <c r="IN72" s="2"/>
      <c r="IO72" s="2"/>
      <c r="IP72" s="2"/>
      <c r="IQ72" s="2"/>
      <c r="IR72" s="2"/>
      <c r="IS72" s="2"/>
      <c r="IT72" s="2"/>
      <c r="IU72" s="2"/>
    </row>
    <row r="73" spans="1:255" x14ac:dyDescent="0.2">
      <c r="A73" s="2">
        <v>17</v>
      </c>
      <c r="B73" s="2">
        <v>1</v>
      </c>
      <c r="C73" s="2">
        <f>ROW(SmtRes!A81)</f>
        <v>81</v>
      </c>
      <c r="D73" s="2">
        <f>ROW(EtalonRes!A66)</f>
        <v>66</v>
      </c>
      <c r="E73" s="2" t="s">
        <v>3</v>
      </c>
      <c r="F73" s="2" t="s">
        <v>124</v>
      </c>
      <c r="G73" s="2" t="s">
        <v>125</v>
      </c>
      <c r="H73" s="2" t="s">
        <v>18</v>
      </c>
      <c r="I73" s="2">
        <v>0</v>
      </c>
      <c r="J73" s="2">
        <v>0</v>
      </c>
      <c r="K73" s="2">
        <v>0</v>
      </c>
      <c r="L73" s="2"/>
      <c r="M73" s="2"/>
      <c r="N73" s="2"/>
      <c r="O73" s="2">
        <f>ROUND(CP73,2)</f>
        <v>0</v>
      </c>
      <c r="P73" s="2">
        <f>SUMIF(SmtRes!AQ80:'SmtRes'!AQ81,"=1",SmtRes!DF80:'SmtRes'!DF81)</f>
        <v>0</v>
      </c>
      <c r="Q73" s="2">
        <f>SUMIF(SmtRes!AQ80:'SmtRes'!AQ81,"=1",SmtRes!DG80:'SmtRes'!DG81)</f>
        <v>0</v>
      </c>
      <c r="R73" s="2">
        <f>SUMIF(SmtRes!AQ80:'SmtRes'!AQ81,"=1",SmtRes!DH80:'SmtRes'!DH81)</f>
        <v>0</v>
      </c>
      <c r="S73" s="2">
        <f>SUMIF(SmtRes!AQ80:'SmtRes'!AQ81,"=1",SmtRes!DI80:'SmtRes'!DI81)</f>
        <v>0</v>
      </c>
      <c r="T73" s="2">
        <f t="shared" si="58"/>
        <v>0</v>
      </c>
      <c r="U73" s="2">
        <f>SUMIF(SmtRes!AQ80:'SmtRes'!AQ81,"=1",SmtRes!CV80:'SmtRes'!CV81)</f>
        <v>0</v>
      </c>
      <c r="V73" s="2">
        <f>SUMIF(SmtRes!AQ80:'SmtRes'!AQ81,"=1",SmtRes!CW80:'SmtRes'!CW81)</f>
        <v>0</v>
      </c>
      <c r="W73" s="2">
        <f t="shared" si="59"/>
        <v>0</v>
      </c>
      <c r="X73" s="2">
        <f t="shared" si="60"/>
        <v>0</v>
      </c>
      <c r="Y73" s="2">
        <f t="shared" si="61"/>
        <v>0</v>
      </c>
      <c r="Z73" s="2"/>
      <c r="AA73" s="2">
        <v>-1</v>
      </c>
      <c r="AB73" s="2">
        <f t="shared" si="62"/>
        <v>3948.4094</v>
      </c>
      <c r="AC73" s="2">
        <f>ROUND((0),6)</f>
        <v>0</v>
      </c>
      <c r="AD73" s="2">
        <f>ROUND((((0)-(0))+AE73),6)</f>
        <v>0</v>
      </c>
      <c r="AE73" s="2">
        <f>ROUND((0),6)</f>
        <v>0</v>
      </c>
      <c r="AF73" s="2">
        <f>ROUND((SUM(SmtRes!BT80:'SmtRes'!BT81)),6)</f>
        <v>3948.4094</v>
      </c>
      <c r="AG73" s="2">
        <f t="shared" si="63"/>
        <v>0</v>
      </c>
      <c r="AH73" s="2">
        <f>(SUM(SmtRes!BU80:'SmtRes'!BU81))</f>
        <v>5.86</v>
      </c>
      <c r="AI73" s="2">
        <f>(0)</f>
        <v>0</v>
      </c>
      <c r="AJ73" s="2">
        <f t="shared" si="64"/>
        <v>0</v>
      </c>
      <c r="AK73" s="2">
        <v>3948.4094</v>
      </c>
      <c r="AL73" s="2">
        <v>0</v>
      </c>
      <c r="AM73" s="2">
        <v>0</v>
      </c>
      <c r="AN73" s="2">
        <v>0</v>
      </c>
      <c r="AO73" s="2">
        <v>3948.4094</v>
      </c>
      <c r="AP73" s="2">
        <v>0</v>
      </c>
      <c r="AQ73" s="2">
        <v>5.86</v>
      </c>
      <c r="AR73" s="2">
        <v>0</v>
      </c>
      <c r="AS73" s="2">
        <v>0</v>
      </c>
      <c r="AT73" s="2">
        <v>89</v>
      </c>
      <c r="AU73" s="2">
        <v>44</v>
      </c>
      <c r="AV73" s="2">
        <v>1</v>
      </c>
      <c r="AW73" s="2">
        <v>1</v>
      </c>
      <c r="AX73" s="2"/>
      <c r="AY73" s="2"/>
      <c r="AZ73" s="2">
        <v>1</v>
      </c>
      <c r="BA73" s="2">
        <v>1</v>
      </c>
      <c r="BB73" s="2">
        <v>1</v>
      </c>
      <c r="BC73" s="2">
        <v>1</v>
      </c>
      <c r="BD73" s="2" t="s">
        <v>3</v>
      </c>
      <c r="BE73" s="2" t="s">
        <v>3</v>
      </c>
      <c r="BF73" s="2" t="s">
        <v>3</v>
      </c>
      <c r="BG73" s="2" t="s">
        <v>3</v>
      </c>
      <c r="BH73" s="2">
        <v>0</v>
      </c>
      <c r="BI73" s="2">
        <v>2</v>
      </c>
      <c r="BJ73" s="2" t="s">
        <v>126</v>
      </c>
      <c r="BK73" s="2"/>
      <c r="BL73" s="2"/>
      <c r="BM73" s="2">
        <v>141001</v>
      </c>
      <c r="BN73" s="2">
        <v>0</v>
      </c>
      <c r="BO73" s="2" t="s">
        <v>3</v>
      </c>
      <c r="BP73" s="2">
        <v>0</v>
      </c>
      <c r="BQ73" s="2">
        <v>3</v>
      </c>
      <c r="BR73" s="2">
        <v>0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 t="s">
        <v>3</v>
      </c>
      <c r="BZ73" s="2">
        <v>89</v>
      </c>
      <c r="CA73" s="2">
        <v>44</v>
      </c>
      <c r="CB73" s="2" t="s">
        <v>3</v>
      </c>
      <c r="CC73" s="2"/>
      <c r="CD73" s="2"/>
      <c r="CE73" s="2">
        <v>0</v>
      </c>
      <c r="CF73" s="2">
        <v>0</v>
      </c>
      <c r="CG73" s="2">
        <v>0</v>
      </c>
      <c r="CH73" s="2"/>
      <c r="CI73" s="2"/>
      <c r="CJ73" s="2"/>
      <c r="CK73" s="2"/>
      <c r="CL73" s="2"/>
      <c r="CM73" s="2">
        <v>0</v>
      </c>
      <c r="CN73" s="2" t="s">
        <v>3</v>
      </c>
      <c r="CO73" s="2">
        <v>0</v>
      </c>
      <c r="CP73" s="2">
        <f>(P73+Q73+S73+R73)</f>
        <v>0</v>
      </c>
      <c r="CQ73" s="2">
        <f>SUMIF(SmtRes!AQ80:'SmtRes'!AQ81,"=1",SmtRes!AA80:'SmtRes'!AA81)</f>
        <v>0</v>
      </c>
      <c r="CR73" s="2">
        <f>SUMIF(SmtRes!AQ80:'SmtRes'!AQ81,"=1",SmtRes!AB80:'SmtRes'!AB81)</f>
        <v>0</v>
      </c>
      <c r="CS73" s="2">
        <f>SUMIF(SmtRes!AQ80:'SmtRes'!AQ81,"=1",SmtRes!AC80:'SmtRes'!AC81)</f>
        <v>0</v>
      </c>
      <c r="CT73" s="2">
        <f>SUMIF(SmtRes!AQ80:'SmtRes'!AQ81,"=1",SmtRes!AD80:'SmtRes'!AD81)</f>
        <v>673.79</v>
      </c>
      <c r="CU73" s="2">
        <f>AG73</f>
        <v>0</v>
      </c>
      <c r="CV73" s="2">
        <f>SUMIF(SmtRes!AQ80:'SmtRes'!AQ81,"=1",SmtRes!BU80:'SmtRes'!BU81)</f>
        <v>5.86</v>
      </c>
      <c r="CW73" s="2">
        <f>SUMIF(SmtRes!AQ80:'SmtRes'!AQ81,"=1",SmtRes!BV80:'SmtRes'!BV81)</f>
        <v>0</v>
      </c>
      <c r="CX73" s="2">
        <f>AJ73</f>
        <v>0</v>
      </c>
      <c r="CY73" s="2">
        <f>(((S73+R73)*AT73)/100)</f>
        <v>0</v>
      </c>
      <c r="CZ73" s="2">
        <f>(((S73+R73)*AU73)/100)</f>
        <v>0</v>
      </c>
      <c r="DA73" s="2"/>
      <c r="DB73" s="2"/>
      <c r="DC73" s="2" t="s">
        <v>3</v>
      </c>
      <c r="DD73" s="2" t="s">
        <v>3</v>
      </c>
      <c r="DE73" s="2" t="s">
        <v>3</v>
      </c>
      <c r="DF73" s="2" t="s">
        <v>3</v>
      </c>
      <c r="DG73" s="2" t="s">
        <v>3</v>
      </c>
      <c r="DH73" s="2" t="s">
        <v>3</v>
      </c>
      <c r="DI73" s="2" t="s">
        <v>3</v>
      </c>
      <c r="DJ73" s="2" t="s">
        <v>3</v>
      </c>
      <c r="DK73" s="2" t="s">
        <v>3</v>
      </c>
      <c r="DL73" s="2" t="s">
        <v>3</v>
      </c>
      <c r="DM73" s="2" t="s">
        <v>3</v>
      </c>
      <c r="DN73" s="2">
        <v>0</v>
      </c>
      <c r="DO73" s="2">
        <v>0</v>
      </c>
      <c r="DP73" s="2">
        <v>1</v>
      </c>
      <c r="DQ73" s="2">
        <v>1</v>
      </c>
      <c r="DR73" s="2"/>
      <c r="DS73" s="2"/>
      <c r="DT73" s="2"/>
      <c r="DU73" s="2">
        <v>1013</v>
      </c>
      <c r="DV73" s="2" t="s">
        <v>18</v>
      </c>
      <c r="DW73" s="2" t="s">
        <v>18</v>
      </c>
      <c r="DX73" s="2">
        <v>1</v>
      </c>
      <c r="DY73" s="2"/>
      <c r="DZ73" s="2" t="s">
        <v>3</v>
      </c>
      <c r="EA73" s="2" t="s">
        <v>3</v>
      </c>
      <c r="EB73" s="2" t="s">
        <v>3</v>
      </c>
      <c r="EC73" s="2" t="s">
        <v>3</v>
      </c>
      <c r="ED73" s="2"/>
      <c r="EE73" s="2">
        <v>91082123</v>
      </c>
      <c r="EF73" s="2">
        <v>3</v>
      </c>
      <c r="EG73" s="2" t="s">
        <v>20</v>
      </c>
      <c r="EH73" s="2">
        <v>104</v>
      </c>
      <c r="EI73" s="2" t="s">
        <v>21</v>
      </c>
      <c r="EJ73" s="2">
        <v>2</v>
      </c>
      <c r="EK73" s="2">
        <v>141001</v>
      </c>
      <c r="EL73" s="2" t="s">
        <v>21</v>
      </c>
      <c r="EM73" s="2" t="s">
        <v>22</v>
      </c>
      <c r="EN73" s="2"/>
      <c r="EO73" s="2" t="s">
        <v>3</v>
      </c>
      <c r="EP73" s="2"/>
      <c r="EQ73" s="2">
        <v>1024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5.86</v>
      </c>
      <c r="EX73" s="2">
        <v>0</v>
      </c>
      <c r="EY73" s="2">
        <v>0</v>
      </c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>
        <v>0</v>
      </c>
      <c r="FR73" s="2">
        <v>0</v>
      </c>
      <c r="FS73" s="2">
        <v>0</v>
      </c>
      <c r="FT73" s="2"/>
      <c r="FU73" s="2"/>
      <c r="FV73" s="2"/>
      <c r="FW73" s="2"/>
      <c r="FX73" s="2">
        <v>89</v>
      </c>
      <c r="FY73" s="2">
        <v>44</v>
      </c>
      <c r="FZ73" s="2"/>
      <c r="GA73" s="2" t="s">
        <v>3</v>
      </c>
      <c r="GB73" s="2"/>
      <c r="GC73" s="2"/>
      <c r="GD73" s="2">
        <v>1</v>
      </c>
      <c r="GE73" s="2"/>
      <c r="GF73" s="2">
        <v>1376061623</v>
      </c>
      <c r="GG73" s="2">
        <v>2</v>
      </c>
      <c r="GH73" s="2">
        <v>1</v>
      </c>
      <c r="GI73" s="2">
        <v>-2</v>
      </c>
      <c r="GJ73" s="2">
        <v>0</v>
      </c>
      <c r="GK73" s="2">
        <v>0</v>
      </c>
      <c r="GL73" s="2">
        <f t="shared" si="65"/>
        <v>0</v>
      </c>
      <c r="GM73" s="2">
        <f t="shared" si="66"/>
        <v>0</v>
      </c>
      <c r="GN73" s="2">
        <f t="shared" si="67"/>
        <v>0</v>
      </c>
      <c r="GO73" s="2">
        <f t="shared" si="68"/>
        <v>0</v>
      </c>
      <c r="GP73" s="2">
        <f t="shared" si="69"/>
        <v>0</v>
      </c>
      <c r="GQ73" s="2"/>
      <c r="GR73" s="2">
        <v>0</v>
      </c>
      <c r="GS73" s="2">
        <v>3</v>
      </c>
      <c r="GT73" s="2">
        <v>0</v>
      </c>
      <c r="GU73" s="2" t="s">
        <v>3</v>
      </c>
      <c r="GV73" s="2">
        <f t="shared" si="70"/>
        <v>0</v>
      </c>
      <c r="GW73" s="2">
        <v>1</v>
      </c>
      <c r="GX73" s="2">
        <f t="shared" si="71"/>
        <v>0</v>
      </c>
      <c r="GY73" s="2"/>
      <c r="GZ73" s="2"/>
      <c r="HA73" s="2">
        <v>0</v>
      </c>
      <c r="HB73" s="2">
        <v>0</v>
      </c>
      <c r="HC73" s="2">
        <f>GV73*GW73</f>
        <v>0</v>
      </c>
      <c r="HD73" s="2"/>
      <c r="HE73" s="2" t="s">
        <v>3</v>
      </c>
      <c r="HF73" s="2" t="s">
        <v>3</v>
      </c>
      <c r="HG73" s="2"/>
      <c r="HH73" s="2"/>
      <c r="HI73" s="2"/>
      <c r="HJ73" s="2"/>
      <c r="HK73" s="2"/>
      <c r="HL73" s="2"/>
      <c r="HM73" s="2" t="s">
        <v>3</v>
      </c>
      <c r="HN73" s="2" t="s">
        <v>23</v>
      </c>
      <c r="HO73" s="2" t="s">
        <v>24</v>
      </c>
      <c r="HP73" s="2" t="s">
        <v>21</v>
      </c>
      <c r="HQ73" s="2" t="s">
        <v>21</v>
      </c>
      <c r="HR73" s="2"/>
      <c r="HS73" s="2">
        <v>0</v>
      </c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>
        <v>0</v>
      </c>
      <c r="IL73" s="2"/>
      <c r="IM73" s="2"/>
      <c r="IN73" s="2"/>
      <c r="IO73" s="2"/>
      <c r="IP73" s="2"/>
      <c r="IQ73" s="2"/>
      <c r="IR73" s="2"/>
      <c r="IS73" s="2"/>
      <c r="IT73" s="2"/>
      <c r="IU73" s="2"/>
    </row>
    <row r="74" spans="1:255" x14ac:dyDescent="0.2">
      <c r="A74" s="2">
        <v>18</v>
      </c>
      <c r="B74" s="2">
        <v>1</v>
      </c>
      <c r="C74" s="2">
        <v>81</v>
      </c>
      <c r="D74" s="2"/>
      <c r="E74" s="2" t="s">
        <v>3</v>
      </c>
      <c r="F74" s="2" t="s">
        <v>30</v>
      </c>
      <c r="G74" s="2" t="s">
        <v>31</v>
      </c>
      <c r="H74" s="2" t="s">
        <v>32</v>
      </c>
      <c r="I74" s="2">
        <f>J74</f>
        <v>3</v>
      </c>
      <c r="J74" s="2">
        <v>3</v>
      </c>
      <c r="K74" s="2">
        <v>3</v>
      </c>
      <c r="L74" s="2"/>
      <c r="M74" s="2"/>
      <c r="N74" s="2"/>
      <c r="O74" s="2">
        <f>ROUND(P74,2)</f>
        <v>0</v>
      </c>
      <c r="P74" s="2">
        <f>ROUND(ROUND(ROUND(SUMIF(SmtRes!AQ80:'SmtRes'!AQ81,"=1",SmtRes!CU80:'SmtRes'!CU81),2),2)*I74/100,2)</f>
        <v>0</v>
      </c>
      <c r="Q74" s="2">
        <f>ROUND(CR74*I74,2)</f>
        <v>0</v>
      </c>
      <c r="R74" s="2">
        <f>ROUND(CS74*I74,2)</f>
        <v>0</v>
      </c>
      <c r="S74" s="2">
        <f>ROUND(CT74*I74,2)</f>
        <v>0</v>
      </c>
      <c r="T74" s="2">
        <f t="shared" si="58"/>
        <v>0</v>
      </c>
      <c r="U74" s="2">
        <f>ROUND(CV74*I74,7)</f>
        <v>0</v>
      </c>
      <c r="V74" s="2">
        <f>ROUND(CW74*I74,7)</f>
        <v>0</v>
      </c>
      <c r="W74" s="2">
        <f t="shared" si="59"/>
        <v>0</v>
      </c>
      <c r="X74" s="2">
        <f t="shared" si="60"/>
        <v>0</v>
      </c>
      <c r="Y74" s="2">
        <f t="shared" si="61"/>
        <v>0</v>
      </c>
      <c r="Z74" s="2"/>
      <c r="AA74" s="2">
        <v>-1</v>
      </c>
      <c r="AB74" s="2">
        <f t="shared" si="62"/>
        <v>0</v>
      </c>
      <c r="AC74" s="2">
        <f>ROUND((ES74),6)</f>
        <v>0</v>
      </c>
      <c r="AD74" s="2">
        <f>ROUND((((ET74)-(EU74))+AE74),6)</f>
        <v>0</v>
      </c>
      <c r="AE74" s="2">
        <f>ROUND((EU74),6)</f>
        <v>0</v>
      </c>
      <c r="AF74" s="2">
        <f>ROUND((EV74),6)</f>
        <v>0</v>
      </c>
      <c r="AG74" s="2">
        <f t="shared" si="63"/>
        <v>0</v>
      </c>
      <c r="AH74" s="2">
        <f>(EW74)</f>
        <v>0</v>
      </c>
      <c r="AI74" s="2">
        <f>(EX74)</f>
        <v>0</v>
      </c>
      <c r="AJ74" s="2">
        <f t="shared" si="64"/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89</v>
      </c>
      <c r="AU74" s="2">
        <v>44</v>
      </c>
      <c r="AV74" s="2">
        <v>1</v>
      </c>
      <c r="AW74" s="2">
        <v>1</v>
      </c>
      <c r="AX74" s="2"/>
      <c r="AY74" s="2"/>
      <c r="AZ74" s="2">
        <v>1</v>
      </c>
      <c r="BA74" s="2">
        <v>1</v>
      </c>
      <c r="BB74" s="2">
        <v>1</v>
      </c>
      <c r="BC74" s="2">
        <v>1</v>
      </c>
      <c r="BD74" s="2" t="s">
        <v>3</v>
      </c>
      <c r="BE74" s="2" t="s">
        <v>3</v>
      </c>
      <c r="BF74" s="2" t="s">
        <v>3</v>
      </c>
      <c r="BG74" s="2" t="s">
        <v>3</v>
      </c>
      <c r="BH74" s="2">
        <v>3</v>
      </c>
      <c r="BI74" s="2">
        <v>2</v>
      </c>
      <c r="BJ74" s="2" t="s">
        <v>3</v>
      </c>
      <c r="BK74" s="2"/>
      <c r="BL74" s="2"/>
      <c r="BM74" s="2">
        <v>141001</v>
      </c>
      <c r="BN74" s="2">
        <v>0</v>
      </c>
      <c r="BO74" s="2" t="s">
        <v>3</v>
      </c>
      <c r="BP74" s="2">
        <v>0</v>
      </c>
      <c r="BQ74" s="2">
        <v>3</v>
      </c>
      <c r="BR74" s="2">
        <v>0</v>
      </c>
      <c r="BS74" s="2">
        <v>1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 t="s">
        <v>3</v>
      </c>
      <c r="BZ74" s="2">
        <v>89</v>
      </c>
      <c r="CA74" s="2">
        <v>44</v>
      </c>
      <c r="CB74" s="2" t="s">
        <v>3</v>
      </c>
      <c r="CC74" s="2"/>
      <c r="CD74" s="2"/>
      <c r="CE74" s="2">
        <v>0</v>
      </c>
      <c r="CF74" s="2">
        <v>0</v>
      </c>
      <c r="CG74" s="2">
        <v>0</v>
      </c>
      <c r="CH74" s="2"/>
      <c r="CI74" s="2"/>
      <c r="CJ74" s="2"/>
      <c r="CK74" s="2"/>
      <c r="CL74" s="2"/>
      <c r="CM74" s="2">
        <v>0</v>
      </c>
      <c r="CN74" s="2" t="s">
        <v>3</v>
      </c>
      <c r="CO74" s="2">
        <v>0</v>
      </c>
      <c r="CP74" s="2">
        <f>0</f>
        <v>0</v>
      </c>
      <c r="CQ74" s="2">
        <f>0</f>
        <v>0</v>
      </c>
      <c r="CR74" s="2">
        <f>0</f>
        <v>0</v>
      </c>
      <c r="CS74" s="2">
        <f>0</f>
        <v>0</v>
      </c>
      <c r="CT74" s="2">
        <f>0</f>
        <v>0</v>
      </c>
      <c r="CU74" s="2">
        <f>0</f>
        <v>0</v>
      </c>
      <c r="CV74" s="2">
        <f>0</f>
        <v>0</v>
      </c>
      <c r="CW74" s="2">
        <f>0</f>
        <v>0</v>
      </c>
      <c r="CX74" s="2">
        <f>0</f>
        <v>0</v>
      </c>
      <c r="CY74" s="2">
        <f>0</f>
        <v>0</v>
      </c>
      <c r="CZ74" s="2">
        <f>0</f>
        <v>0</v>
      </c>
      <c r="DA74" s="2"/>
      <c r="DB74" s="2"/>
      <c r="DC74" s="2" t="s">
        <v>3</v>
      </c>
      <c r="DD74" s="2" t="s">
        <v>3</v>
      </c>
      <c r="DE74" s="2" t="s">
        <v>3</v>
      </c>
      <c r="DF74" s="2" t="s">
        <v>3</v>
      </c>
      <c r="DG74" s="2" t="s">
        <v>3</v>
      </c>
      <c r="DH74" s="2" t="s">
        <v>3</v>
      </c>
      <c r="DI74" s="2" t="s">
        <v>3</v>
      </c>
      <c r="DJ74" s="2" t="s">
        <v>3</v>
      </c>
      <c r="DK74" s="2" t="s">
        <v>3</v>
      </c>
      <c r="DL74" s="2" t="s">
        <v>3</v>
      </c>
      <c r="DM74" s="2" t="s">
        <v>3</v>
      </c>
      <c r="DN74" s="2">
        <v>0</v>
      </c>
      <c r="DO74" s="2">
        <v>0</v>
      </c>
      <c r="DP74" s="2">
        <v>1</v>
      </c>
      <c r="DQ74" s="2">
        <v>1</v>
      </c>
      <c r="DR74" s="2"/>
      <c r="DS74" s="2"/>
      <c r="DT74" s="2"/>
      <c r="DU74" s="2">
        <v>1013</v>
      </c>
      <c r="DV74" s="2" t="s">
        <v>32</v>
      </c>
      <c r="DW74" s="2" t="s">
        <v>32</v>
      </c>
      <c r="DX74" s="2">
        <v>1</v>
      </c>
      <c r="DY74" s="2"/>
      <c r="DZ74" s="2" t="s">
        <v>3</v>
      </c>
      <c r="EA74" s="2" t="s">
        <v>3</v>
      </c>
      <c r="EB74" s="2" t="s">
        <v>3</v>
      </c>
      <c r="EC74" s="2" t="s">
        <v>3</v>
      </c>
      <c r="ED74" s="2"/>
      <c r="EE74" s="2">
        <v>91082123</v>
      </c>
      <c r="EF74" s="2">
        <v>3</v>
      </c>
      <c r="EG74" s="2" t="s">
        <v>20</v>
      </c>
      <c r="EH74" s="2">
        <v>104</v>
      </c>
      <c r="EI74" s="2" t="s">
        <v>21</v>
      </c>
      <c r="EJ74" s="2">
        <v>2</v>
      </c>
      <c r="EK74" s="2">
        <v>141001</v>
      </c>
      <c r="EL74" s="2" t="s">
        <v>21</v>
      </c>
      <c r="EM74" s="2" t="s">
        <v>22</v>
      </c>
      <c r="EN74" s="2"/>
      <c r="EO74" s="2" t="s">
        <v>3</v>
      </c>
      <c r="EP74" s="2"/>
      <c r="EQ74" s="2">
        <v>1024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>
        <v>0</v>
      </c>
      <c r="FR74" s="2">
        <v>0</v>
      </c>
      <c r="FS74" s="2">
        <v>0</v>
      </c>
      <c r="FT74" s="2"/>
      <c r="FU74" s="2"/>
      <c r="FV74" s="2"/>
      <c r="FW74" s="2"/>
      <c r="FX74" s="2">
        <v>89</v>
      </c>
      <c r="FY74" s="2">
        <v>44</v>
      </c>
      <c r="FZ74" s="2"/>
      <c r="GA74" s="2" t="s">
        <v>3</v>
      </c>
      <c r="GB74" s="2"/>
      <c r="GC74" s="2"/>
      <c r="GD74" s="2">
        <v>1</v>
      </c>
      <c r="GE74" s="2"/>
      <c r="GF74" s="2">
        <v>-152123987</v>
      </c>
      <c r="GG74" s="2">
        <v>2</v>
      </c>
      <c r="GH74" s="2">
        <v>1</v>
      </c>
      <c r="GI74" s="2">
        <v>-2</v>
      </c>
      <c r="GJ74" s="2">
        <v>0</v>
      </c>
      <c r="GK74" s="2">
        <v>0</v>
      </c>
      <c r="GL74" s="2">
        <f t="shared" si="65"/>
        <v>0</v>
      </c>
      <c r="GM74" s="2">
        <f t="shared" si="66"/>
        <v>0</v>
      </c>
      <c r="GN74" s="2">
        <f t="shared" si="67"/>
        <v>0</v>
      </c>
      <c r="GO74" s="2">
        <f t="shared" si="68"/>
        <v>0</v>
      </c>
      <c r="GP74" s="2">
        <f t="shared" si="69"/>
        <v>0</v>
      </c>
      <c r="GQ74" s="2"/>
      <c r="GR74" s="2">
        <v>0</v>
      </c>
      <c r="GS74" s="2">
        <v>3</v>
      </c>
      <c r="GT74" s="2">
        <v>0</v>
      </c>
      <c r="GU74" s="2" t="s">
        <v>3</v>
      </c>
      <c r="GV74" s="2">
        <f t="shared" si="70"/>
        <v>0</v>
      </c>
      <c r="GW74" s="2">
        <v>1</v>
      </c>
      <c r="GX74" s="2">
        <f t="shared" si="71"/>
        <v>0</v>
      </c>
      <c r="GY74" s="2"/>
      <c r="GZ74" s="2"/>
      <c r="HA74" s="2">
        <v>0</v>
      </c>
      <c r="HB74" s="2">
        <v>0</v>
      </c>
      <c r="HC74" s="2">
        <f>0</f>
        <v>0</v>
      </c>
      <c r="HD74" s="2"/>
      <c r="HE74" s="2" t="s">
        <v>3</v>
      </c>
      <c r="HF74" s="2" t="s">
        <v>3</v>
      </c>
      <c r="HG74" s="2"/>
      <c r="HH74" s="2"/>
      <c r="HI74" s="2"/>
      <c r="HJ74" s="2"/>
      <c r="HK74" s="2"/>
      <c r="HL74" s="2"/>
      <c r="HM74" s="2" t="s">
        <v>3</v>
      </c>
      <c r="HN74" s="2" t="s">
        <v>23</v>
      </c>
      <c r="HO74" s="2" t="s">
        <v>24</v>
      </c>
      <c r="HP74" s="2" t="s">
        <v>21</v>
      </c>
      <c r="HQ74" s="2" t="s">
        <v>21</v>
      </c>
      <c r="HR74" s="2"/>
      <c r="HS74" s="2">
        <v>0</v>
      </c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>
        <v>0</v>
      </c>
      <c r="IL74" s="2"/>
      <c r="IM74" s="2"/>
      <c r="IN74" s="2"/>
      <c r="IO74" s="2"/>
      <c r="IP74" s="2"/>
      <c r="IQ74" s="2"/>
      <c r="IR74" s="2"/>
      <c r="IS74" s="2"/>
      <c r="IT74" s="2"/>
      <c r="IU74" s="2"/>
    </row>
    <row r="75" spans="1:255" x14ac:dyDescent="0.2">
      <c r="A75" s="2">
        <v>17</v>
      </c>
      <c r="B75" s="2">
        <v>1</v>
      </c>
      <c r="C75" s="2">
        <f>ROW(SmtRes!A83)</f>
        <v>83</v>
      </c>
      <c r="D75" s="2">
        <f>ROW(EtalonRes!A68)</f>
        <v>68</v>
      </c>
      <c r="E75" s="2" t="s">
        <v>3</v>
      </c>
      <c r="F75" s="2" t="s">
        <v>127</v>
      </c>
      <c r="G75" s="2" t="s">
        <v>128</v>
      </c>
      <c r="H75" s="2" t="s">
        <v>18</v>
      </c>
      <c r="I75" s="2">
        <v>0</v>
      </c>
      <c r="J75" s="2">
        <v>0</v>
      </c>
      <c r="K75" s="2">
        <v>0</v>
      </c>
      <c r="L75" s="2"/>
      <c r="M75" s="2"/>
      <c r="N75" s="2"/>
      <c r="O75" s="2">
        <f>ROUND(CP75,2)</f>
        <v>0</v>
      </c>
      <c r="P75" s="2">
        <f>SUMIF(SmtRes!AQ82:'SmtRes'!AQ83,"=1",SmtRes!DF82:'SmtRes'!DF83)</f>
        <v>0</v>
      </c>
      <c r="Q75" s="2">
        <f>SUMIF(SmtRes!AQ82:'SmtRes'!AQ83,"=1",SmtRes!DG82:'SmtRes'!DG83)</f>
        <v>0</v>
      </c>
      <c r="R75" s="2">
        <f>SUMIF(SmtRes!AQ82:'SmtRes'!AQ83,"=1",SmtRes!DH82:'SmtRes'!DH83)</f>
        <v>0</v>
      </c>
      <c r="S75" s="2">
        <f>SUMIF(SmtRes!AQ82:'SmtRes'!AQ83,"=1",SmtRes!DI82:'SmtRes'!DI83)</f>
        <v>0</v>
      </c>
      <c r="T75" s="2">
        <f t="shared" si="58"/>
        <v>0</v>
      </c>
      <c r="U75" s="2">
        <f>SUMIF(SmtRes!AQ82:'SmtRes'!AQ83,"=1",SmtRes!CV82:'SmtRes'!CV83)</f>
        <v>0</v>
      </c>
      <c r="V75" s="2">
        <f>SUMIF(SmtRes!AQ82:'SmtRes'!AQ83,"=1",SmtRes!CW82:'SmtRes'!CW83)</f>
        <v>0</v>
      </c>
      <c r="W75" s="2">
        <f t="shared" si="59"/>
        <v>0</v>
      </c>
      <c r="X75" s="2">
        <f t="shared" si="60"/>
        <v>0</v>
      </c>
      <c r="Y75" s="2">
        <f t="shared" si="61"/>
        <v>0</v>
      </c>
      <c r="Z75" s="2"/>
      <c r="AA75" s="2">
        <v>-1</v>
      </c>
      <c r="AB75" s="2">
        <f t="shared" si="62"/>
        <v>3510.4459000000002</v>
      </c>
      <c r="AC75" s="2">
        <f>ROUND((0),6)</f>
        <v>0</v>
      </c>
      <c r="AD75" s="2">
        <f>ROUND((((0)-(0))+AE75),6)</f>
        <v>0</v>
      </c>
      <c r="AE75" s="2">
        <f>ROUND((0),6)</f>
        <v>0</v>
      </c>
      <c r="AF75" s="2">
        <f>ROUND((SUM(SmtRes!BT82:'SmtRes'!BT83)),6)</f>
        <v>3510.4459000000002</v>
      </c>
      <c r="AG75" s="2">
        <f t="shared" si="63"/>
        <v>0</v>
      </c>
      <c r="AH75" s="2">
        <f>(SUM(SmtRes!BU82:'SmtRes'!BU83))</f>
        <v>5.21</v>
      </c>
      <c r="AI75" s="2">
        <f>(0)</f>
        <v>0</v>
      </c>
      <c r="AJ75" s="2">
        <f t="shared" si="64"/>
        <v>0</v>
      </c>
      <c r="AK75" s="2">
        <v>3510.4458999999997</v>
      </c>
      <c r="AL75" s="2">
        <v>0</v>
      </c>
      <c r="AM75" s="2">
        <v>0</v>
      </c>
      <c r="AN75" s="2">
        <v>0</v>
      </c>
      <c r="AO75" s="2">
        <v>3510.4458999999997</v>
      </c>
      <c r="AP75" s="2">
        <v>0</v>
      </c>
      <c r="AQ75" s="2">
        <v>5.21</v>
      </c>
      <c r="AR75" s="2">
        <v>0</v>
      </c>
      <c r="AS75" s="2">
        <v>0</v>
      </c>
      <c r="AT75" s="2">
        <v>89</v>
      </c>
      <c r="AU75" s="2">
        <v>44</v>
      </c>
      <c r="AV75" s="2">
        <v>1</v>
      </c>
      <c r="AW75" s="2">
        <v>1</v>
      </c>
      <c r="AX75" s="2"/>
      <c r="AY75" s="2"/>
      <c r="AZ75" s="2">
        <v>1</v>
      </c>
      <c r="BA75" s="2">
        <v>1</v>
      </c>
      <c r="BB75" s="2">
        <v>1</v>
      </c>
      <c r="BC75" s="2">
        <v>1</v>
      </c>
      <c r="BD75" s="2" t="s">
        <v>3</v>
      </c>
      <c r="BE75" s="2" t="s">
        <v>3</v>
      </c>
      <c r="BF75" s="2" t="s">
        <v>3</v>
      </c>
      <c r="BG75" s="2" t="s">
        <v>3</v>
      </c>
      <c r="BH75" s="2">
        <v>0</v>
      </c>
      <c r="BI75" s="2">
        <v>2</v>
      </c>
      <c r="BJ75" s="2" t="s">
        <v>129</v>
      </c>
      <c r="BK75" s="2"/>
      <c r="BL75" s="2"/>
      <c r="BM75" s="2">
        <v>141001</v>
      </c>
      <c r="BN75" s="2">
        <v>0</v>
      </c>
      <c r="BO75" s="2" t="s">
        <v>3</v>
      </c>
      <c r="BP75" s="2">
        <v>0</v>
      </c>
      <c r="BQ75" s="2">
        <v>3</v>
      </c>
      <c r="BR75" s="2">
        <v>0</v>
      </c>
      <c r="BS75" s="2">
        <v>1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 t="s">
        <v>3</v>
      </c>
      <c r="BZ75" s="2">
        <v>89</v>
      </c>
      <c r="CA75" s="2">
        <v>44</v>
      </c>
      <c r="CB75" s="2" t="s">
        <v>3</v>
      </c>
      <c r="CC75" s="2"/>
      <c r="CD75" s="2"/>
      <c r="CE75" s="2">
        <v>0</v>
      </c>
      <c r="CF75" s="2">
        <v>0</v>
      </c>
      <c r="CG75" s="2">
        <v>0</v>
      </c>
      <c r="CH75" s="2"/>
      <c r="CI75" s="2"/>
      <c r="CJ75" s="2"/>
      <c r="CK75" s="2"/>
      <c r="CL75" s="2"/>
      <c r="CM75" s="2">
        <v>0</v>
      </c>
      <c r="CN75" s="2" t="s">
        <v>3</v>
      </c>
      <c r="CO75" s="2">
        <v>0</v>
      </c>
      <c r="CP75" s="2">
        <f>(P75+Q75+S75+R75)</f>
        <v>0</v>
      </c>
      <c r="CQ75" s="2">
        <f>SUMIF(SmtRes!AQ82:'SmtRes'!AQ83,"=1",SmtRes!AA82:'SmtRes'!AA83)</f>
        <v>0</v>
      </c>
      <c r="CR75" s="2">
        <f>SUMIF(SmtRes!AQ82:'SmtRes'!AQ83,"=1",SmtRes!AB82:'SmtRes'!AB83)</f>
        <v>0</v>
      </c>
      <c r="CS75" s="2">
        <f>SUMIF(SmtRes!AQ82:'SmtRes'!AQ83,"=1",SmtRes!AC82:'SmtRes'!AC83)</f>
        <v>0</v>
      </c>
      <c r="CT75" s="2">
        <f>SUMIF(SmtRes!AQ82:'SmtRes'!AQ83,"=1",SmtRes!AD82:'SmtRes'!AD83)</f>
        <v>673.79</v>
      </c>
      <c r="CU75" s="2">
        <f>AG75</f>
        <v>0</v>
      </c>
      <c r="CV75" s="2">
        <f>SUMIF(SmtRes!AQ82:'SmtRes'!AQ83,"=1",SmtRes!BU82:'SmtRes'!BU83)</f>
        <v>5.21</v>
      </c>
      <c r="CW75" s="2">
        <f>SUMIF(SmtRes!AQ82:'SmtRes'!AQ83,"=1",SmtRes!BV82:'SmtRes'!BV83)</f>
        <v>0</v>
      </c>
      <c r="CX75" s="2">
        <f>AJ75</f>
        <v>0</v>
      </c>
      <c r="CY75" s="2">
        <f>(((S75+R75)*AT75)/100)</f>
        <v>0</v>
      </c>
      <c r="CZ75" s="2">
        <f>(((S75+R75)*AU75)/100)</f>
        <v>0</v>
      </c>
      <c r="DA75" s="2"/>
      <c r="DB75" s="2"/>
      <c r="DC75" s="2" t="s">
        <v>3</v>
      </c>
      <c r="DD75" s="2" t="s">
        <v>3</v>
      </c>
      <c r="DE75" s="2" t="s">
        <v>3</v>
      </c>
      <c r="DF75" s="2" t="s">
        <v>3</v>
      </c>
      <c r="DG75" s="2" t="s">
        <v>3</v>
      </c>
      <c r="DH75" s="2" t="s">
        <v>3</v>
      </c>
      <c r="DI75" s="2" t="s">
        <v>3</v>
      </c>
      <c r="DJ75" s="2" t="s">
        <v>3</v>
      </c>
      <c r="DK75" s="2" t="s">
        <v>3</v>
      </c>
      <c r="DL75" s="2" t="s">
        <v>3</v>
      </c>
      <c r="DM75" s="2" t="s">
        <v>3</v>
      </c>
      <c r="DN75" s="2">
        <v>0</v>
      </c>
      <c r="DO75" s="2">
        <v>0</v>
      </c>
      <c r="DP75" s="2">
        <v>1</v>
      </c>
      <c r="DQ75" s="2">
        <v>1</v>
      </c>
      <c r="DR75" s="2"/>
      <c r="DS75" s="2"/>
      <c r="DT75" s="2"/>
      <c r="DU75" s="2">
        <v>1013</v>
      </c>
      <c r="DV75" s="2" t="s">
        <v>18</v>
      </c>
      <c r="DW75" s="2" t="s">
        <v>18</v>
      </c>
      <c r="DX75" s="2">
        <v>1</v>
      </c>
      <c r="DY75" s="2"/>
      <c r="DZ75" s="2" t="s">
        <v>3</v>
      </c>
      <c r="EA75" s="2" t="s">
        <v>3</v>
      </c>
      <c r="EB75" s="2" t="s">
        <v>3</v>
      </c>
      <c r="EC75" s="2" t="s">
        <v>3</v>
      </c>
      <c r="ED75" s="2"/>
      <c r="EE75" s="2">
        <v>91082123</v>
      </c>
      <c r="EF75" s="2">
        <v>3</v>
      </c>
      <c r="EG75" s="2" t="s">
        <v>20</v>
      </c>
      <c r="EH75" s="2">
        <v>104</v>
      </c>
      <c r="EI75" s="2" t="s">
        <v>21</v>
      </c>
      <c r="EJ75" s="2">
        <v>2</v>
      </c>
      <c r="EK75" s="2">
        <v>141001</v>
      </c>
      <c r="EL75" s="2" t="s">
        <v>21</v>
      </c>
      <c r="EM75" s="2" t="s">
        <v>22</v>
      </c>
      <c r="EN75" s="2"/>
      <c r="EO75" s="2" t="s">
        <v>3</v>
      </c>
      <c r="EP75" s="2"/>
      <c r="EQ75" s="2">
        <v>1024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5.21</v>
      </c>
      <c r="EX75" s="2">
        <v>0</v>
      </c>
      <c r="EY75" s="2">
        <v>0</v>
      </c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>
        <v>0</v>
      </c>
      <c r="FR75" s="2">
        <v>0</v>
      </c>
      <c r="FS75" s="2">
        <v>0</v>
      </c>
      <c r="FT75" s="2"/>
      <c r="FU75" s="2"/>
      <c r="FV75" s="2"/>
      <c r="FW75" s="2"/>
      <c r="FX75" s="2">
        <v>89</v>
      </c>
      <c r="FY75" s="2">
        <v>44</v>
      </c>
      <c r="FZ75" s="2"/>
      <c r="GA75" s="2" t="s">
        <v>3</v>
      </c>
      <c r="GB75" s="2"/>
      <c r="GC75" s="2"/>
      <c r="GD75" s="2">
        <v>1</v>
      </c>
      <c r="GE75" s="2"/>
      <c r="GF75" s="2">
        <v>-633496534</v>
      </c>
      <c r="GG75" s="2">
        <v>2</v>
      </c>
      <c r="GH75" s="2">
        <v>1</v>
      </c>
      <c r="GI75" s="2">
        <v>-2</v>
      </c>
      <c r="GJ75" s="2">
        <v>0</v>
      </c>
      <c r="GK75" s="2">
        <v>0</v>
      </c>
      <c r="GL75" s="2">
        <f t="shared" si="65"/>
        <v>0</v>
      </c>
      <c r="GM75" s="2">
        <f t="shared" si="66"/>
        <v>0</v>
      </c>
      <c r="GN75" s="2">
        <f t="shared" si="67"/>
        <v>0</v>
      </c>
      <c r="GO75" s="2">
        <f t="shared" si="68"/>
        <v>0</v>
      </c>
      <c r="GP75" s="2">
        <f t="shared" si="69"/>
        <v>0</v>
      </c>
      <c r="GQ75" s="2"/>
      <c r="GR75" s="2">
        <v>0</v>
      </c>
      <c r="GS75" s="2">
        <v>3</v>
      </c>
      <c r="GT75" s="2">
        <v>0</v>
      </c>
      <c r="GU75" s="2" t="s">
        <v>3</v>
      </c>
      <c r="GV75" s="2">
        <f t="shared" si="70"/>
        <v>0</v>
      </c>
      <c r="GW75" s="2">
        <v>1</v>
      </c>
      <c r="GX75" s="2">
        <f t="shared" si="71"/>
        <v>0</v>
      </c>
      <c r="GY75" s="2"/>
      <c r="GZ75" s="2"/>
      <c r="HA75" s="2">
        <v>0</v>
      </c>
      <c r="HB75" s="2">
        <v>0</v>
      </c>
      <c r="HC75" s="2">
        <f>GV75*GW75</f>
        <v>0</v>
      </c>
      <c r="HD75" s="2"/>
      <c r="HE75" s="2" t="s">
        <v>3</v>
      </c>
      <c r="HF75" s="2" t="s">
        <v>3</v>
      </c>
      <c r="HG75" s="2"/>
      <c r="HH75" s="2"/>
      <c r="HI75" s="2"/>
      <c r="HJ75" s="2"/>
      <c r="HK75" s="2"/>
      <c r="HL75" s="2"/>
      <c r="HM75" s="2" t="s">
        <v>3</v>
      </c>
      <c r="HN75" s="2" t="s">
        <v>23</v>
      </c>
      <c r="HO75" s="2" t="s">
        <v>24</v>
      </c>
      <c r="HP75" s="2" t="s">
        <v>21</v>
      </c>
      <c r="HQ75" s="2" t="s">
        <v>21</v>
      </c>
      <c r="HR75" s="2"/>
      <c r="HS75" s="2">
        <v>0</v>
      </c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>
        <v>0</v>
      </c>
      <c r="IL75" s="2"/>
      <c r="IM75" s="2"/>
      <c r="IN75" s="2"/>
      <c r="IO75" s="2"/>
      <c r="IP75" s="2"/>
      <c r="IQ75" s="2"/>
      <c r="IR75" s="2"/>
      <c r="IS75" s="2"/>
      <c r="IT75" s="2"/>
      <c r="IU75" s="2"/>
    </row>
    <row r="76" spans="1:255" x14ac:dyDescent="0.2">
      <c r="A76" s="2">
        <v>18</v>
      </c>
      <c r="B76" s="2">
        <v>1</v>
      </c>
      <c r="C76" s="2">
        <v>83</v>
      </c>
      <c r="D76" s="2"/>
      <c r="E76" s="2" t="s">
        <v>3</v>
      </c>
      <c r="F76" s="2" t="s">
        <v>30</v>
      </c>
      <c r="G76" s="2" t="s">
        <v>31</v>
      </c>
      <c r="H76" s="2" t="s">
        <v>32</v>
      </c>
      <c r="I76" s="2">
        <f>J76</f>
        <v>3</v>
      </c>
      <c r="J76" s="2">
        <v>3</v>
      </c>
      <c r="K76" s="2">
        <v>3</v>
      </c>
      <c r="L76" s="2"/>
      <c r="M76" s="2"/>
      <c r="N76" s="2"/>
      <c r="O76" s="2">
        <f>ROUND(P76,2)</f>
        <v>0</v>
      </c>
      <c r="P76" s="2">
        <f>ROUND(ROUND(ROUND(SUMIF(SmtRes!AQ82:'SmtRes'!AQ83,"=1",SmtRes!CU82:'SmtRes'!CU83),2),2)*I76/100,2)</f>
        <v>0</v>
      </c>
      <c r="Q76" s="2">
        <f>ROUND(CR76*I76,2)</f>
        <v>0</v>
      </c>
      <c r="R76" s="2">
        <f>ROUND(CS76*I76,2)</f>
        <v>0</v>
      </c>
      <c r="S76" s="2">
        <f>ROUND(CT76*I76,2)</f>
        <v>0</v>
      </c>
      <c r="T76" s="2">
        <f t="shared" si="58"/>
        <v>0</v>
      </c>
      <c r="U76" s="2">
        <f>ROUND(CV76*I76,7)</f>
        <v>0</v>
      </c>
      <c r="V76" s="2">
        <f>ROUND(CW76*I76,7)</f>
        <v>0</v>
      </c>
      <c r="W76" s="2">
        <f t="shared" si="59"/>
        <v>0</v>
      </c>
      <c r="X76" s="2">
        <f t="shared" si="60"/>
        <v>0</v>
      </c>
      <c r="Y76" s="2">
        <f t="shared" si="61"/>
        <v>0</v>
      </c>
      <c r="Z76" s="2"/>
      <c r="AA76" s="2">
        <v>-1</v>
      </c>
      <c r="AB76" s="2">
        <f t="shared" si="62"/>
        <v>0</v>
      </c>
      <c r="AC76" s="2">
        <f>ROUND((ES76),6)</f>
        <v>0</v>
      </c>
      <c r="AD76" s="2">
        <f>ROUND((((ET76)-(EU76))+AE76),6)</f>
        <v>0</v>
      </c>
      <c r="AE76" s="2">
        <f>ROUND((EU76),6)</f>
        <v>0</v>
      </c>
      <c r="AF76" s="2">
        <f>ROUND((EV76),6)</f>
        <v>0</v>
      </c>
      <c r="AG76" s="2">
        <f t="shared" si="63"/>
        <v>0</v>
      </c>
      <c r="AH76" s="2">
        <f>(EW76)</f>
        <v>0</v>
      </c>
      <c r="AI76" s="2">
        <f>(EX76)</f>
        <v>0</v>
      </c>
      <c r="AJ76" s="2">
        <f t="shared" si="64"/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89</v>
      </c>
      <c r="AU76" s="2">
        <v>44</v>
      </c>
      <c r="AV76" s="2">
        <v>1</v>
      </c>
      <c r="AW76" s="2">
        <v>1</v>
      </c>
      <c r="AX76" s="2"/>
      <c r="AY76" s="2"/>
      <c r="AZ76" s="2">
        <v>1</v>
      </c>
      <c r="BA76" s="2">
        <v>1</v>
      </c>
      <c r="BB76" s="2">
        <v>1</v>
      </c>
      <c r="BC76" s="2">
        <v>1</v>
      </c>
      <c r="BD76" s="2" t="s">
        <v>3</v>
      </c>
      <c r="BE76" s="2" t="s">
        <v>3</v>
      </c>
      <c r="BF76" s="2" t="s">
        <v>3</v>
      </c>
      <c r="BG76" s="2" t="s">
        <v>3</v>
      </c>
      <c r="BH76" s="2">
        <v>3</v>
      </c>
      <c r="BI76" s="2">
        <v>2</v>
      </c>
      <c r="BJ76" s="2" t="s">
        <v>3</v>
      </c>
      <c r="BK76" s="2"/>
      <c r="BL76" s="2"/>
      <c r="BM76" s="2">
        <v>141001</v>
      </c>
      <c r="BN76" s="2">
        <v>0</v>
      </c>
      <c r="BO76" s="2" t="s">
        <v>3</v>
      </c>
      <c r="BP76" s="2">
        <v>0</v>
      </c>
      <c r="BQ76" s="2">
        <v>3</v>
      </c>
      <c r="BR76" s="2">
        <v>0</v>
      </c>
      <c r="BS76" s="2">
        <v>1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 t="s">
        <v>3</v>
      </c>
      <c r="BZ76" s="2">
        <v>89</v>
      </c>
      <c r="CA76" s="2">
        <v>44</v>
      </c>
      <c r="CB76" s="2" t="s">
        <v>3</v>
      </c>
      <c r="CC76" s="2"/>
      <c r="CD76" s="2"/>
      <c r="CE76" s="2">
        <v>0</v>
      </c>
      <c r="CF76" s="2">
        <v>0</v>
      </c>
      <c r="CG76" s="2">
        <v>0</v>
      </c>
      <c r="CH76" s="2"/>
      <c r="CI76" s="2"/>
      <c r="CJ76" s="2"/>
      <c r="CK76" s="2"/>
      <c r="CL76" s="2"/>
      <c r="CM76" s="2">
        <v>0</v>
      </c>
      <c r="CN76" s="2" t="s">
        <v>3</v>
      </c>
      <c r="CO76" s="2">
        <v>0</v>
      </c>
      <c r="CP76" s="2">
        <f>0</f>
        <v>0</v>
      </c>
      <c r="CQ76" s="2">
        <f>0</f>
        <v>0</v>
      </c>
      <c r="CR76" s="2">
        <f>0</f>
        <v>0</v>
      </c>
      <c r="CS76" s="2">
        <f>0</f>
        <v>0</v>
      </c>
      <c r="CT76" s="2">
        <f>0</f>
        <v>0</v>
      </c>
      <c r="CU76" s="2">
        <f>0</f>
        <v>0</v>
      </c>
      <c r="CV76" s="2">
        <f>0</f>
        <v>0</v>
      </c>
      <c r="CW76" s="2">
        <f>0</f>
        <v>0</v>
      </c>
      <c r="CX76" s="2">
        <f>0</f>
        <v>0</v>
      </c>
      <c r="CY76" s="2">
        <f>0</f>
        <v>0</v>
      </c>
      <c r="CZ76" s="2">
        <f>0</f>
        <v>0</v>
      </c>
      <c r="DA76" s="2"/>
      <c r="DB76" s="2"/>
      <c r="DC76" s="2" t="s">
        <v>3</v>
      </c>
      <c r="DD76" s="2" t="s">
        <v>3</v>
      </c>
      <c r="DE76" s="2" t="s">
        <v>3</v>
      </c>
      <c r="DF76" s="2" t="s">
        <v>3</v>
      </c>
      <c r="DG76" s="2" t="s">
        <v>3</v>
      </c>
      <c r="DH76" s="2" t="s">
        <v>3</v>
      </c>
      <c r="DI76" s="2" t="s">
        <v>3</v>
      </c>
      <c r="DJ76" s="2" t="s">
        <v>3</v>
      </c>
      <c r="DK76" s="2" t="s">
        <v>3</v>
      </c>
      <c r="DL76" s="2" t="s">
        <v>3</v>
      </c>
      <c r="DM76" s="2" t="s">
        <v>3</v>
      </c>
      <c r="DN76" s="2">
        <v>0</v>
      </c>
      <c r="DO76" s="2">
        <v>0</v>
      </c>
      <c r="DP76" s="2">
        <v>1</v>
      </c>
      <c r="DQ76" s="2">
        <v>1</v>
      </c>
      <c r="DR76" s="2"/>
      <c r="DS76" s="2"/>
      <c r="DT76" s="2"/>
      <c r="DU76" s="2">
        <v>1013</v>
      </c>
      <c r="DV76" s="2" t="s">
        <v>32</v>
      </c>
      <c r="DW76" s="2" t="s">
        <v>32</v>
      </c>
      <c r="DX76" s="2">
        <v>1</v>
      </c>
      <c r="DY76" s="2"/>
      <c r="DZ76" s="2" t="s">
        <v>3</v>
      </c>
      <c r="EA76" s="2" t="s">
        <v>3</v>
      </c>
      <c r="EB76" s="2" t="s">
        <v>3</v>
      </c>
      <c r="EC76" s="2" t="s">
        <v>3</v>
      </c>
      <c r="ED76" s="2"/>
      <c r="EE76" s="2">
        <v>91082123</v>
      </c>
      <c r="EF76" s="2">
        <v>3</v>
      </c>
      <c r="EG76" s="2" t="s">
        <v>20</v>
      </c>
      <c r="EH76" s="2">
        <v>104</v>
      </c>
      <c r="EI76" s="2" t="s">
        <v>21</v>
      </c>
      <c r="EJ76" s="2">
        <v>2</v>
      </c>
      <c r="EK76" s="2">
        <v>141001</v>
      </c>
      <c r="EL76" s="2" t="s">
        <v>21</v>
      </c>
      <c r="EM76" s="2" t="s">
        <v>22</v>
      </c>
      <c r="EN76" s="2"/>
      <c r="EO76" s="2" t="s">
        <v>3</v>
      </c>
      <c r="EP76" s="2"/>
      <c r="EQ76" s="2">
        <v>1024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>
        <v>0</v>
      </c>
      <c r="FR76" s="2">
        <v>0</v>
      </c>
      <c r="FS76" s="2">
        <v>0</v>
      </c>
      <c r="FT76" s="2"/>
      <c r="FU76" s="2"/>
      <c r="FV76" s="2"/>
      <c r="FW76" s="2"/>
      <c r="FX76" s="2">
        <v>89</v>
      </c>
      <c r="FY76" s="2">
        <v>44</v>
      </c>
      <c r="FZ76" s="2"/>
      <c r="GA76" s="2" t="s">
        <v>3</v>
      </c>
      <c r="GB76" s="2"/>
      <c r="GC76" s="2"/>
      <c r="GD76" s="2">
        <v>1</v>
      </c>
      <c r="GE76" s="2"/>
      <c r="GF76" s="2">
        <v>-152123987</v>
      </c>
      <c r="GG76" s="2">
        <v>2</v>
      </c>
      <c r="GH76" s="2">
        <v>1</v>
      </c>
      <c r="GI76" s="2">
        <v>-2</v>
      </c>
      <c r="GJ76" s="2">
        <v>0</v>
      </c>
      <c r="GK76" s="2">
        <v>0</v>
      </c>
      <c r="GL76" s="2">
        <f t="shared" si="65"/>
        <v>0</v>
      </c>
      <c r="GM76" s="2">
        <f t="shared" si="66"/>
        <v>0</v>
      </c>
      <c r="GN76" s="2">
        <f t="shared" si="67"/>
        <v>0</v>
      </c>
      <c r="GO76" s="2">
        <f t="shared" si="68"/>
        <v>0</v>
      </c>
      <c r="GP76" s="2">
        <f t="shared" si="69"/>
        <v>0</v>
      </c>
      <c r="GQ76" s="2"/>
      <c r="GR76" s="2">
        <v>0</v>
      </c>
      <c r="GS76" s="2">
        <v>3</v>
      </c>
      <c r="GT76" s="2">
        <v>0</v>
      </c>
      <c r="GU76" s="2" t="s">
        <v>3</v>
      </c>
      <c r="GV76" s="2">
        <f t="shared" si="70"/>
        <v>0</v>
      </c>
      <c r="GW76" s="2">
        <v>1</v>
      </c>
      <c r="GX76" s="2">
        <f t="shared" si="71"/>
        <v>0</v>
      </c>
      <c r="GY76" s="2"/>
      <c r="GZ76" s="2"/>
      <c r="HA76" s="2">
        <v>0</v>
      </c>
      <c r="HB76" s="2">
        <v>0</v>
      </c>
      <c r="HC76" s="2">
        <f>0</f>
        <v>0</v>
      </c>
      <c r="HD76" s="2"/>
      <c r="HE76" s="2" t="s">
        <v>3</v>
      </c>
      <c r="HF76" s="2" t="s">
        <v>3</v>
      </c>
      <c r="HG76" s="2"/>
      <c r="HH76" s="2"/>
      <c r="HI76" s="2"/>
      <c r="HJ76" s="2"/>
      <c r="HK76" s="2"/>
      <c r="HL76" s="2"/>
      <c r="HM76" s="2" t="s">
        <v>3</v>
      </c>
      <c r="HN76" s="2" t="s">
        <v>23</v>
      </c>
      <c r="HO76" s="2" t="s">
        <v>24</v>
      </c>
      <c r="HP76" s="2" t="s">
        <v>21</v>
      </c>
      <c r="HQ76" s="2" t="s">
        <v>21</v>
      </c>
      <c r="HR76" s="2"/>
      <c r="HS76" s="2">
        <v>0</v>
      </c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>
        <v>0</v>
      </c>
      <c r="IL76" s="2"/>
      <c r="IM76" s="2"/>
      <c r="IN76" s="2"/>
      <c r="IO76" s="2"/>
      <c r="IP76" s="2"/>
      <c r="IQ76" s="2"/>
      <c r="IR76" s="2"/>
      <c r="IS76" s="2"/>
      <c r="IT76" s="2"/>
      <c r="IU76" s="2"/>
    </row>
    <row r="77" spans="1:255" x14ac:dyDescent="0.2">
      <c r="A77" s="2">
        <v>17</v>
      </c>
      <c r="B77" s="2">
        <v>1</v>
      </c>
      <c r="C77" s="2">
        <f>ROW(SmtRes!A85)</f>
        <v>85</v>
      </c>
      <c r="D77" s="2">
        <f>ROW(EtalonRes!A70)</f>
        <v>70</v>
      </c>
      <c r="E77" s="2" t="s">
        <v>3</v>
      </c>
      <c r="F77" s="2" t="s">
        <v>130</v>
      </c>
      <c r="G77" s="2" t="s">
        <v>131</v>
      </c>
      <c r="H77" s="2" t="s">
        <v>18</v>
      </c>
      <c r="I77" s="2">
        <f>ROUND(1,7)</f>
        <v>1</v>
      </c>
      <c r="J77" s="2">
        <v>0</v>
      </c>
      <c r="K77" s="2">
        <f>ROUND(1,7)</f>
        <v>1</v>
      </c>
      <c r="L77" s="2"/>
      <c r="M77" s="2"/>
      <c r="N77" s="2"/>
      <c r="O77" s="2">
        <f>ROUND(CP77,2)</f>
        <v>6579.72</v>
      </c>
      <c r="P77" s="2">
        <f>SUMIF(SmtRes!AQ84:'SmtRes'!AQ85,"=1",SmtRes!DF84:'SmtRes'!DF85)</f>
        <v>0</v>
      </c>
      <c r="Q77" s="2">
        <f>SUMIF(SmtRes!AQ84:'SmtRes'!AQ85,"=1",SmtRes!DG84:'SmtRes'!DG85)</f>
        <v>0</v>
      </c>
      <c r="R77" s="2">
        <f>SUMIF(SmtRes!AQ84:'SmtRes'!AQ85,"=1",SmtRes!DH84:'SmtRes'!DH85)</f>
        <v>0</v>
      </c>
      <c r="S77" s="2">
        <f>SUMIF(SmtRes!AQ84:'SmtRes'!AQ85,"=1",SmtRes!DI84:'SmtRes'!DI85)</f>
        <v>6579.72</v>
      </c>
      <c r="T77" s="2">
        <f t="shared" si="58"/>
        <v>0</v>
      </c>
      <c r="U77" s="2">
        <f>SUMIF(SmtRes!AQ84:'SmtRes'!AQ85,"=1",SmtRes!CV84:'SmtRes'!CV85)</f>
        <v>9</v>
      </c>
      <c r="V77" s="2">
        <f>SUMIF(SmtRes!AQ84:'SmtRes'!AQ85,"=1",SmtRes!CW84:'SmtRes'!CW85)</f>
        <v>0</v>
      </c>
      <c r="W77" s="2">
        <f t="shared" si="59"/>
        <v>0</v>
      </c>
      <c r="X77" s="2">
        <f t="shared" si="60"/>
        <v>5855.95</v>
      </c>
      <c r="Y77" s="2">
        <f t="shared" si="61"/>
        <v>2895.08</v>
      </c>
      <c r="Z77" s="2"/>
      <c r="AA77" s="2">
        <v>-1</v>
      </c>
      <c r="AB77" s="2">
        <f t="shared" si="62"/>
        <v>6579.72</v>
      </c>
      <c r="AC77" s="2">
        <f>ROUND((0),6)</f>
        <v>0</v>
      </c>
      <c r="AD77" s="2">
        <f>ROUND((((0)-(0))+AE77),6)</f>
        <v>0</v>
      </c>
      <c r="AE77" s="2">
        <f>ROUND((0),6)</f>
        <v>0</v>
      </c>
      <c r="AF77" s="2">
        <f>ROUND((SUM(SmtRes!BT84:'SmtRes'!BT85)),6)</f>
        <v>6579.72</v>
      </c>
      <c r="AG77" s="2">
        <f t="shared" si="63"/>
        <v>0</v>
      </c>
      <c r="AH77" s="2">
        <f>(SUM(SmtRes!BU84:'SmtRes'!BU85))</f>
        <v>9</v>
      </c>
      <c r="AI77" s="2">
        <f>(0)</f>
        <v>0</v>
      </c>
      <c r="AJ77" s="2">
        <f t="shared" si="64"/>
        <v>0</v>
      </c>
      <c r="AK77" s="2">
        <v>6579.72</v>
      </c>
      <c r="AL77" s="2">
        <v>0</v>
      </c>
      <c r="AM77" s="2">
        <v>0</v>
      </c>
      <c r="AN77" s="2">
        <v>0</v>
      </c>
      <c r="AO77" s="2">
        <v>6579.72</v>
      </c>
      <c r="AP77" s="2">
        <v>0</v>
      </c>
      <c r="AQ77" s="2">
        <v>9</v>
      </c>
      <c r="AR77" s="2">
        <v>0</v>
      </c>
      <c r="AS77" s="2">
        <v>0</v>
      </c>
      <c r="AT77" s="2">
        <v>89</v>
      </c>
      <c r="AU77" s="2">
        <v>44</v>
      </c>
      <c r="AV77" s="2">
        <v>1</v>
      </c>
      <c r="AW77" s="2">
        <v>1</v>
      </c>
      <c r="AX77" s="2"/>
      <c r="AY77" s="2"/>
      <c r="AZ77" s="2">
        <v>1</v>
      </c>
      <c r="BA77" s="2">
        <v>1</v>
      </c>
      <c r="BB77" s="2">
        <v>1</v>
      </c>
      <c r="BC77" s="2">
        <v>1</v>
      </c>
      <c r="BD77" s="2" t="s">
        <v>3</v>
      </c>
      <c r="BE77" s="2" t="s">
        <v>3</v>
      </c>
      <c r="BF77" s="2" t="s">
        <v>3</v>
      </c>
      <c r="BG77" s="2" t="s">
        <v>3</v>
      </c>
      <c r="BH77" s="2">
        <v>0</v>
      </c>
      <c r="BI77" s="2">
        <v>2</v>
      </c>
      <c r="BJ77" s="2" t="s">
        <v>132</v>
      </c>
      <c r="BK77" s="2"/>
      <c r="BL77" s="2"/>
      <c r="BM77" s="2">
        <v>141001</v>
      </c>
      <c r="BN77" s="2">
        <v>0</v>
      </c>
      <c r="BO77" s="2" t="s">
        <v>3</v>
      </c>
      <c r="BP77" s="2">
        <v>0</v>
      </c>
      <c r="BQ77" s="2">
        <v>3</v>
      </c>
      <c r="BR77" s="2">
        <v>0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 t="s">
        <v>3</v>
      </c>
      <c r="BZ77" s="2">
        <v>89</v>
      </c>
      <c r="CA77" s="2">
        <v>44</v>
      </c>
      <c r="CB77" s="2" t="s">
        <v>3</v>
      </c>
      <c r="CC77" s="2"/>
      <c r="CD77" s="2"/>
      <c r="CE77" s="2">
        <v>0</v>
      </c>
      <c r="CF77" s="2">
        <v>0</v>
      </c>
      <c r="CG77" s="2">
        <v>0</v>
      </c>
      <c r="CH77" s="2"/>
      <c r="CI77" s="2"/>
      <c r="CJ77" s="2"/>
      <c r="CK77" s="2"/>
      <c r="CL77" s="2"/>
      <c r="CM77" s="2">
        <v>0</v>
      </c>
      <c r="CN77" s="2" t="s">
        <v>3</v>
      </c>
      <c r="CO77" s="2">
        <v>0</v>
      </c>
      <c r="CP77" s="2">
        <f>(P77+Q77+S77+R77)</f>
        <v>6579.72</v>
      </c>
      <c r="CQ77" s="2">
        <f>SUMIF(SmtRes!AQ84:'SmtRes'!AQ85,"=1",SmtRes!AA84:'SmtRes'!AA85)</f>
        <v>0</v>
      </c>
      <c r="CR77" s="2">
        <f>SUMIF(SmtRes!AQ84:'SmtRes'!AQ85,"=1",SmtRes!AB84:'SmtRes'!AB85)</f>
        <v>0</v>
      </c>
      <c r="CS77" s="2">
        <f>SUMIF(SmtRes!AQ84:'SmtRes'!AQ85,"=1",SmtRes!AC84:'SmtRes'!AC85)</f>
        <v>0</v>
      </c>
      <c r="CT77" s="2">
        <f>SUMIF(SmtRes!AQ84:'SmtRes'!AQ85,"=1",SmtRes!AD84:'SmtRes'!AD85)</f>
        <v>731.08</v>
      </c>
      <c r="CU77" s="2">
        <f>AG77</f>
        <v>0</v>
      </c>
      <c r="CV77" s="2">
        <f>SUMIF(SmtRes!AQ84:'SmtRes'!AQ85,"=1",SmtRes!BU84:'SmtRes'!BU85)</f>
        <v>9</v>
      </c>
      <c r="CW77" s="2">
        <f>SUMIF(SmtRes!AQ84:'SmtRes'!AQ85,"=1",SmtRes!BV84:'SmtRes'!BV85)</f>
        <v>0</v>
      </c>
      <c r="CX77" s="2">
        <f>AJ77</f>
        <v>0</v>
      </c>
      <c r="CY77" s="2">
        <f>(((S77+R77)*AT77)/100)</f>
        <v>5855.9508000000005</v>
      </c>
      <c r="CZ77" s="2">
        <f>(((S77+R77)*AU77)/100)</f>
        <v>2895.0767999999998</v>
      </c>
      <c r="DA77" s="2"/>
      <c r="DB77" s="2"/>
      <c r="DC77" s="2" t="s">
        <v>3</v>
      </c>
      <c r="DD77" s="2" t="s">
        <v>3</v>
      </c>
      <c r="DE77" s="2" t="s">
        <v>3</v>
      </c>
      <c r="DF77" s="2" t="s">
        <v>3</v>
      </c>
      <c r="DG77" s="2" t="s">
        <v>3</v>
      </c>
      <c r="DH77" s="2" t="s">
        <v>3</v>
      </c>
      <c r="DI77" s="2" t="s">
        <v>3</v>
      </c>
      <c r="DJ77" s="2" t="s">
        <v>3</v>
      </c>
      <c r="DK77" s="2" t="s">
        <v>3</v>
      </c>
      <c r="DL77" s="2" t="s">
        <v>3</v>
      </c>
      <c r="DM77" s="2" t="s">
        <v>3</v>
      </c>
      <c r="DN77" s="2">
        <v>0</v>
      </c>
      <c r="DO77" s="2">
        <v>0</v>
      </c>
      <c r="DP77" s="2">
        <v>1</v>
      </c>
      <c r="DQ77" s="2">
        <v>1</v>
      </c>
      <c r="DR77" s="2"/>
      <c r="DS77" s="2"/>
      <c r="DT77" s="2"/>
      <c r="DU77" s="2">
        <v>1013</v>
      </c>
      <c r="DV77" s="2" t="s">
        <v>18</v>
      </c>
      <c r="DW77" s="2" t="s">
        <v>18</v>
      </c>
      <c r="DX77" s="2">
        <v>1</v>
      </c>
      <c r="DY77" s="2"/>
      <c r="DZ77" s="2" t="s">
        <v>3</v>
      </c>
      <c r="EA77" s="2" t="s">
        <v>3</v>
      </c>
      <c r="EB77" s="2" t="s">
        <v>3</v>
      </c>
      <c r="EC77" s="2" t="s">
        <v>3</v>
      </c>
      <c r="ED77" s="2"/>
      <c r="EE77" s="2">
        <v>91082123</v>
      </c>
      <c r="EF77" s="2">
        <v>3</v>
      </c>
      <c r="EG77" s="2" t="s">
        <v>20</v>
      </c>
      <c r="EH77" s="2">
        <v>104</v>
      </c>
      <c r="EI77" s="2" t="s">
        <v>21</v>
      </c>
      <c r="EJ77" s="2">
        <v>2</v>
      </c>
      <c r="EK77" s="2">
        <v>141001</v>
      </c>
      <c r="EL77" s="2" t="s">
        <v>21</v>
      </c>
      <c r="EM77" s="2" t="s">
        <v>22</v>
      </c>
      <c r="EN77" s="2"/>
      <c r="EO77" s="2" t="s">
        <v>3</v>
      </c>
      <c r="EP77" s="2"/>
      <c r="EQ77" s="2">
        <v>1024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9</v>
      </c>
      <c r="EX77" s="2">
        <v>0</v>
      </c>
      <c r="EY77" s="2">
        <v>0</v>
      </c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>
        <v>0</v>
      </c>
      <c r="FR77" s="2">
        <v>0</v>
      </c>
      <c r="FS77" s="2">
        <v>0</v>
      </c>
      <c r="FT77" s="2"/>
      <c r="FU77" s="2"/>
      <c r="FV77" s="2"/>
      <c r="FW77" s="2"/>
      <c r="FX77" s="2">
        <v>89</v>
      </c>
      <c r="FY77" s="2">
        <v>44</v>
      </c>
      <c r="FZ77" s="2"/>
      <c r="GA77" s="2" t="s">
        <v>3</v>
      </c>
      <c r="GB77" s="2"/>
      <c r="GC77" s="2"/>
      <c r="GD77" s="2">
        <v>1</v>
      </c>
      <c r="GE77" s="2"/>
      <c r="GF77" s="2">
        <v>-954369045</v>
      </c>
      <c r="GG77" s="2">
        <v>2</v>
      </c>
      <c r="GH77" s="2">
        <v>1</v>
      </c>
      <c r="GI77" s="2">
        <v>-2</v>
      </c>
      <c r="GJ77" s="2">
        <v>0</v>
      </c>
      <c r="GK77" s="2">
        <v>0</v>
      </c>
      <c r="GL77" s="2">
        <f t="shared" si="65"/>
        <v>0</v>
      </c>
      <c r="GM77" s="2">
        <f t="shared" si="66"/>
        <v>15330.75</v>
      </c>
      <c r="GN77" s="2">
        <f t="shared" si="67"/>
        <v>0</v>
      </c>
      <c r="GO77" s="2">
        <f t="shared" si="68"/>
        <v>15330.75</v>
      </c>
      <c r="GP77" s="2">
        <f t="shared" si="69"/>
        <v>0</v>
      </c>
      <c r="GQ77" s="2"/>
      <c r="GR77" s="2">
        <v>0</v>
      </c>
      <c r="GS77" s="2">
        <v>3</v>
      </c>
      <c r="GT77" s="2">
        <v>0</v>
      </c>
      <c r="GU77" s="2" t="s">
        <v>3</v>
      </c>
      <c r="GV77" s="2">
        <f t="shared" si="70"/>
        <v>0</v>
      </c>
      <c r="GW77" s="2">
        <v>1</v>
      </c>
      <c r="GX77" s="2">
        <f t="shared" si="71"/>
        <v>0</v>
      </c>
      <c r="GY77" s="2"/>
      <c r="GZ77" s="2"/>
      <c r="HA77" s="2">
        <v>0</v>
      </c>
      <c r="HB77" s="2">
        <v>0</v>
      </c>
      <c r="HC77" s="2">
        <f>GV77*GW77</f>
        <v>0</v>
      </c>
      <c r="HD77" s="2"/>
      <c r="HE77" s="2" t="s">
        <v>3</v>
      </c>
      <c r="HF77" s="2" t="s">
        <v>3</v>
      </c>
      <c r="HG77" s="2"/>
      <c r="HH77" s="2"/>
      <c r="HI77" s="2"/>
      <c r="HJ77" s="2"/>
      <c r="HK77" s="2"/>
      <c r="HL77" s="2"/>
      <c r="HM77" s="2" t="s">
        <v>3</v>
      </c>
      <c r="HN77" s="2" t="s">
        <v>23</v>
      </c>
      <c r="HO77" s="2" t="s">
        <v>24</v>
      </c>
      <c r="HP77" s="2" t="s">
        <v>21</v>
      </c>
      <c r="HQ77" s="2" t="s">
        <v>21</v>
      </c>
      <c r="HR77" s="2"/>
      <c r="HS77" s="2">
        <v>0</v>
      </c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>
        <v>0</v>
      </c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5" x14ac:dyDescent="0.2">
      <c r="A78" s="2">
        <v>18</v>
      </c>
      <c r="B78" s="2">
        <v>1</v>
      </c>
      <c r="C78" s="2">
        <v>85</v>
      </c>
      <c r="D78" s="2"/>
      <c r="E78" s="2" t="s">
        <v>3</v>
      </c>
      <c r="F78" s="2" t="s">
        <v>30</v>
      </c>
      <c r="G78" s="2" t="s">
        <v>31</v>
      </c>
      <c r="H78" s="2" t="s">
        <v>32</v>
      </c>
      <c r="I78" s="2">
        <f>J78</f>
        <v>3</v>
      </c>
      <c r="J78" s="2">
        <v>3</v>
      </c>
      <c r="K78" s="2">
        <v>3</v>
      </c>
      <c r="L78" s="2"/>
      <c r="M78" s="2"/>
      <c r="N78" s="2"/>
      <c r="O78" s="2">
        <f>ROUND(P78,2)</f>
        <v>197.39</v>
      </c>
      <c r="P78" s="2">
        <f>ROUND(ROUND(ROUND(SUMIF(SmtRes!AQ84:'SmtRes'!AQ85,"=1",SmtRes!CU84:'SmtRes'!CU85),2),2)*I78/100,2)</f>
        <v>197.39</v>
      </c>
      <c r="Q78" s="2">
        <f>ROUND(CR78*I78,2)</f>
        <v>0</v>
      </c>
      <c r="R78" s="2">
        <f>ROUND(CS78*I78,2)</f>
        <v>0</v>
      </c>
      <c r="S78" s="2">
        <f>ROUND(CT78*I78,2)</f>
        <v>0</v>
      </c>
      <c r="T78" s="2">
        <f t="shared" si="58"/>
        <v>0</v>
      </c>
      <c r="U78" s="2">
        <f>ROUND(CV78*I78,7)</f>
        <v>0</v>
      </c>
      <c r="V78" s="2">
        <f>ROUND(CW78*I78,7)</f>
        <v>0</v>
      </c>
      <c r="W78" s="2">
        <f t="shared" si="59"/>
        <v>0</v>
      </c>
      <c r="X78" s="2">
        <f t="shared" si="60"/>
        <v>0</v>
      </c>
      <c r="Y78" s="2">
        <f t="shared" si="61"/>
        <v>0</v>
      </c>
      <c r="Z78" s="2"/>
      <c r="AA78" s="2">
        <v>-1</v>
      </c>
      <c r="AB78" s="2">
        <f t="shared" si="62"/>
        <v>0</v>
      </c>
      <c r="AC78" s="2">
        <f>ROUND((ES78),6)</f>
        <v>0</v>
      </c>
      <c r="AD78" s="2">
        <f>ROUND((((ET78)-(EU78))+AE78),6)</f>
        <v>0</v>
      </c>
      <c r="AE78" s="2">
        <f>ROUND((EU78),6)</f>
        <v>0</v>
      </c>
      <c r="AF78" s="2">
        <f>ROUND((EV78),6)</f>
        <v>0</v>
      </c>
      <c r="AG78" s="2">
        <f t="shared" si="63"/>
        <v>0</v>
      </c>
      <c r="AH78" s="2">
        <f>(EW78)</f>
        <v>0</v>
      </c>
      <c r="AI78" s="2">
        <f>(EX78)</f>
        <v>0</v>
      </c>
      <c r="AJ78" s="2">
        <f t="shared" si="64"/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89</v>
      </c>
      <c r="AU78" s="2">
        <v>44</v>
      </c>
      <c r="AV78" s="2">
        <v>1</v>
      </c>
      <c r="AW78" s="2">
        <v>1</v>
      </c>
      <c r="AX78" s="2"/>
      <c r="AY78" s="2"/>
      <c r="AZ78" s="2">
        <v>1</v>
      </c>
      <c r="BA78" s="2">
        <v>1</v>
      </c>
      <c r="BB78" s="2">
        <v>1</v>
      </c>
      <c r="BC78" s="2">
        <v>1</v>
      </c>
      <c r="BD78" s="2" t="s">
        <v>3</v>
      </c>
      <c r="BE78" s="2" t="s">
        <v>3</v>
      </c>
      <c r="BF78" s="2" t="s">
        <v>3</v>
      </c>
      <c r="BG78" s="2" t="s">
        <v>3</v>
      </c>
      <c r="BH78" s="2">
        <v>3</v>
      </c>
      <c r="BI78" s="2">
        <v>2</v>
      </c>
      <c r="BJ78" s="2" t="s">
        <v>3</v>
      </c>
      <c r="BK78" s="2"/>
      <c r="BL78" s="2"/>
      <c r="BM78" s="2">
        <v>141001</v>
      </c>
      <c r="BN78" s="2">
        <v>0</v>
      </c>
      <c r="BO78" s="2" t="s">
        <v>3</v>
      </c>
      <c r="BP78" s="2">
        <v>0</v>
      </c>
      <c r="BQ78" s="2">
        <v>3</v>
      </c>
      <c r="BR78" s="2">
        <v>0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 t="s">
        <v>3</v>
      </c>
      <c r="BZ78" s="2">
        <v>89</v>
      </c>
      <c r="CA78" s="2">
        <v>44</v>
      </c>
      <c r="CB78" s="2" t="s">
        <v>3</v>
      </c>
      <c r="CC78" s="2"/>
      <c r="CD78" s="2"/>
      <c r="CE78" s="2">
        <v>0</v>
      </c>
      <c r="CF78" s="2">
        <v>0</v>
      </c>
      <c r="CG78" s="2">
        <v>0</v>
      </c>
      <c r="CH78" s="2"/>
      <c r="CI78" s="2"/>
      <c r="CJ78" s="2"/>
      <c r="CK78" s="2"/>
      <c r="CL78" s="2"/>
      <c r="CM78" s="2">
        <v>0</v>
      </c>
      <c r="CN78" s="2" t="s">
        <v>3</v>
      </c>
      <c r="CO78" s="2">
        <v>0</v>
      </c>
      <c r="CP78" s="2">
        <f>0</f>
        <v>0</v>
      </c>
      <c r="CQ78" s="2">
        <f>0</f>
        <v>0</v>
      </c>
      <c r="CR78" s="2">
        <f>0</f>
        <v>0</v>
      </c>
      <c r="CS78" s="2">
        <f>0</f>
        <v>0</v>
      </c>
      <c r="CT78" s="2">
        <f>0</f>
        <v>0</v>
      </c>
      <c r="CU78" s="2">
        <f>0</f>
        <v>0</v>
      </c>
      <c r="CV78" s="2">
        <f>0</f>
        <v>0</v>
      </c>
      <c r="CW78" s="2">
        <f>0</f>
        <v>0</v>
      </c>
      <c r="CX78" s="2">
        <f>0</f>
        <v>0</v>
      </c>
      <c r="CY78" s="2">
        <f>0</f>
        <v>0</v>
      </c>
      <c r="CZ78" s="2">
        <f>0</f>
        <v>0</v>
      </c>
      <c r="DA78" s="2"/>
      <c r="DB78" s="2"/>
      <c r="DC78" s="2" t="s">
        <v>3</v>
      </c>
      <c r="DD78" s="2" t="s">
        <v>3</v>
      </c>
      <c r="DE78" s="2" t="s">
        <v>3</v>
      </c>
      <c r="DF78" s="2" t="s">
        <v>3</v>
      </c>
      <c r="DG78" s="2" t="s">
        <v>3</v>
      </c>
      <c r="DH78" s="2" t="s">
        <v>3</v>
      </c>
      <c r="DI78" s="2" t="s">
        <v>3</v>
      </c>
      <c r="DJ78" s="2" t="s">
        <v>3</v>
      </c>
      <c r="DK78" s="2" t="s">
        <v>3</v>
      </c>
      <c r="DL78" s="2" t="s">
        <v>3</v>
      </c>
      <c r="DM78" s="2" t="s">
        <v>3</v>
      </c>
      <c r="DN78" s="2">
        <v>0</v>
      </c>
      <c r="DO78" s="2">
        <v>0</v>
      </c>
      <c r="DP78" s="2">
        <v>1</v>
      </c>
      <c r="DQ78" s="2">
        <v>1</v>
      </c>
      <c r="DR78" s="2"/>
      <c r="DS78" s="2"/>
      <c r="DT78" s="2"/>
      <c r="DU78" s="2">
        <v>1013</v>
      </c>
      <c r="DV78" s="2" t="s">
        <v>32</v>
      </c>
      <c r="DW78" s="2" t="s">
        <v>32</v>
      </c>
      <c r="DX78" s="2">
        <v>1</v>
      </c>
      <c r="DY78" s="2"/>
      <c r="DZ78" s="2" t="s">
        <v>3</v>
      </c>
      <c r="EA78" s="2" t="s">
        <v>3</v>
      </c>
      <c r="EB78" s="2" t="s">
        <v>3</v>
      </c>
      <c r="EC78" s="2" t="s">
        <v>3</v>
      </c>
      <c r="ED78" s="2"/>
      <c r="EE78" s="2">
        <v>91082123</v>
      </c>
      <c r="EF78" s="2">
        <v>3</v>
      </c>
      <c r="EG78" s="2" t="s">
        <v>20</v>
      </c>
      <c r="EH78" s="2">
        <v>104</v>
      </c>
      <c r="EI78" s="2" t="s">
        <v>21</v>
      </c>
      <c r="EJ78" s="2">
        <v>2</v>
      </c>
      <c r="EK78" s="2">
        <v>141001</v>
      </c>
      <c r="EL78" s="2" t="s">
        <v>21</v>
      </c>
      <c r="EM78" s="2" t="s">
        <v>22</v>
      </c>
      <c r="EN78" s="2"/>
      <c r="EO78" s="2" t="s">
        <v>3</v>
      </c>
      <c r="EP78" s="2"/>
      <c r="EQ78" s="2">
        <v>1024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>
        <v>0</v>
      </c>
      <c r="FR78" s="2">
        <v>0</v>
      </c>
      <c r="FS78" s="2">
        <v>0</v>
      </c>
      <c r="FT78" s="2"/>
      <c r="FU78" s="2"/>
      <c r="FV78" s="2"/>
      <c r="FW78" s="2"/>
      <c r="FX78" s="2">
        <v>89</v>
      </c>
      <c r="FY78" s="2">
        <v>44</v>
      </c>
      <c r="FZ78" s="2"/>
      <c r="GA78" s="2" t="s">
        <v>3</v>
      </c>
      <c r="GB78" s="2"/>
      <c r="GC78" s="2"/>
      <c r="GD78" s="2">
        <v>1</v>
      </c>
      <c r="GE78" s="2"/>
      <c r="GF78" s="2">
        <v>-152123987</v>
      </c>
      <c r="GG78" s="2">
        <v>2</v>
      </c>
      <c r="GH78" s="2">
        <v>1</v>
      </c>
      <c r="GI78" s="2">
        <v>-2</v>
      </c>
      <c r="GJ78" s="2">
        <v>0</v>
      </c>
      <c r="GK78" s="2">
        <v>0</v>
      </c>
      <c r="GL78" s="2">
        <f t="shared" si="65"/>
        <v>0</v>
      </c>
      <c r="GM78" s="2">
        <f t="shared" si="66"/>
        <v>197.39</v>
      </c>
      <c r="GN78" s="2">
        <f t="shared" si="67"/>
        <v>0</v>
      </c>
      <c r="GO78" s="2">
        <f t="shared" si="68"/>
        <v>197.39</v>
      </c>
      <c r="GP78" s="2">
        <f t="shared" si="69"/>
        <v>0</v>
      </c>
      <c r="GQ78" s="2"/>
      <c r="GR78" s="2">
        <v>0</v>
      </c>
      <c r="GS78" s="2">
        <v>3</v>
      </c>
      <c r="GT78" s="2">
        <v>0</v>
      </c>
      <c r="GU78" s="2" t="s">
        <v>3</v>
      </c>
      <c r="GV78" s="2">
        <f t="shared" si="70"/>
        <v>0</v>
      </c>
      <c r="GW78" s="2">
        <v>1</v>
      </c>
      <c r="GX78" s="2">
        <f t="shared" si="71"/>
        <v>0</v>
      </c>
      <c r="GY78" s="2"/>
      <c r="GZ78" s="2"/>
      <c r="HA78" s="2">
        <v>0</v>
      </c>
      <c r="HB78" s="2">
        <v>0</v>
      </c>
      <c r="HC78" s="2">
        <f>0</f>
        <v>0</v>
      </c>
      <c r="HD78" s="2"/>
      <c r="HE78" s="2" t="s">
        <v>3</v>
      </c>
      <c r="HF78" s="2" t="s">
        <v>3</v>
      </c>
      <c r="HG78" s="2"/>
      <c r="HH78" s="2"/>
      <c r="HI78" s="2"/>
      <c r="HJ78" s="2"/>
      <c r="HK78" s="2"/>
      <c r="HL78" s="2"/>
      <c r="HM78" s="2" t="s">
        <v>3</v>
      </c>
      <c r="HN78" s="2" t="s">
        <v>23</v>
      </c>
      <c r="HO78" s="2" t="s">
        <v>24</v>
      </c>
      <c r="HP78" s="2" t="s">
        <v>21</v>
      </c>
      <c r="HQ78" s="2" t="s">
        <v>21</v>
      </c>
      <c r="HR78" s="2"/>
      <c r="HS78" s="2">
        <v>0</v>
      </c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>
        <v>0</v>
      </c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80" spans="1:255" x14ac:dyDescent="0.2">
      <c r="A80" s="3">
        <v>51</v>
      </c>
      <c r="B80" s="3">
        <f>B20</f>
        <v>1</v>
      </c>
      <c r="C80" s="3">
        <f>A20</f>
        <v>3</v>
      </c>
      <c r="D80" s="3">
        <f>ROW(A20)</f>
        <v>20</v>
      </c>
      <c r="E80" s="3"/>
      <c r="F80" s="3" t="str">
        <f>IF(F20&lt;&gt;"",F20,"")</f>
        <v>Новая локальная смета</v>
      </c>
      <c r="G80" s="3" t="str">
        <f>IF(G20&lt;&gt;"",G20,"")</f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  <c r="H80" s="3">
        <v>0</v>
      </c>
      <c r="I80" s="3"/>
      <c r="J80" s="3"/>
      <c r="K80" s="3"/>
      <c r="L80" s="3"/>
      <c r="M80" s="3"/>
      <c r="N80" s="3"/>
      <c r="O80" s="3">
        <f t="shared" ref="O80:T80" si="81">ROUND(AB80,2)</f>
        <v>322953.7</v>
      </c>
      <c r="P80" s="3">
        <f t="shared" si="81"/>
        <v>306488.19</v>
      </c>
      <c r="Q80" s="3">
        <f t="shared" si="81"/>
        <v>444.01</v>
      </c>
      <c r="R80" s="3">
        <f t="shared" si="81"/>
        <v>511.76</v>
      </c>
      <c r="S80" s="3">
        <f t="shared" si="81"/>
        <v>15509.74</v>
      </c>
      <c r="T80" s="3">
        <f t="shared" si="81"/>
        <v>0</v>
      </c>
      <c r="U80" s="3">
        <f>AH80</f>
        <v>20.6</v>
      </c>
      <c r="V80" s="3">
        <f>AI80</f>
        <v>0.7</v>
      </c>
      <c r="W80" s="3">
        <f>ROUND(AJ80,2)</f>
        <v>0</v>
      </c>
      <c r="X80" s="3">
        <f>ROUND(AK80,2)</f>
        <v>14259.14</v>
      </c>
      <c r="Y80" s="3">
        <f>ROUND(AL80,2)</f>
        <v>7049.46</v>
      </c>
      <c r="Z80" s="3"/>
      <c r="AA80" s="3"/>
      <c r="AB80" s="3">
        <f>ROUND(SUMIF(AA24:AA78,"=92695824",O24:O78),2)</f>
        <v>322953.7</v>
      </c>
      <c r="AC80" s="3">
        <f>ROUND(SUMIF(AA24:AA78,"=92695824",P24:P78),2)</f>
        <v>306488.19</v>
      </c>
      <c r="AD80" s="3">
        <f>ROUND(SUMIF(AA24:AA78,"=92695824",Q24:Q78),2)</f>
        <v>444.01</v>
      </c>
      <c r="AE80" s="3">
        <f>ROUND(SUMIF(AA24:AA78,"=92695824",R24:R78),2)</f>
        <v>511.76</v>
      </c>
      <c r="AF80" s="3">
        <f>ROUND(SUMIF(AA24:AA78,"=92695824",S24:S78),2)</f>
        <v>15509.74</v>
      </c>
      <c r="AG80" s="3">
        <f>ROUND(SUMIF(AA24:AA78,"=92695824",T24:T78),2)</f>
        <v>0</v>
      </c>
      <c r="AH80" s="3">
        <f>SUMIF(AA24:AA78,"=92695824",U24:U78)</f>
        <v>20.6</v>
      </c>
      <c r="AI80" s="3">
        <f>SUMIF(AA24:AA78,"=92695824",V24:V78)</f>
        <v>0.7</v>
      </c>
      <c r="AJ80" s="3">
        <f>ROUND(SUMIF(AA24:AA78,"=92695824",W24:W78),2)</f>
        <v>0</v>
      </c>
      <c r="AK80" s="3">
        <f>ROUND(SUMIF(AA24:AA78,"=92695824",X24:X78),2)</f>
        <v>14259.14</v>
      </c>
      <c r="AL80" s="3">
        <f>ROUND(SUMIF(AA24:AA78,"=92695824",Y24:Y78),2)</f>
        <v>7049.46</v>
      </c>
      <c r="AM80" s="3"/>
      <c r="AN80" s="3"/>
      <c r="AO80" s="3">
        <f t="shared" ref="AO80:BD80" si="82">ROUND(BX80,2)</f>
        <v>0</v>
      </c>
      <c r="AP80" s="3">
        <f t="shared" si="82"/>
        <v>301904.76</v>
      </c>
      <c r="AQ80" s="3">
        <f t="shared" si="82"/>
        <v>0</v>
      </c>
      <c r="AR80" s="3">
        <f t="shared" si="82"/>
        <v>344262.3</v>
      </c>
      <c r="AS80" s="3">
        <f t="shared" si="82"/>
        <v>0</v>
      </c>
      <c r="AT80" s="3">
        <f t="shared" si="82"/>
        <v>42357.54</v>
      </c>
      <c r="AU80" s="3">
        <f t="shared" si="82"/>
        <v>0</v>
      </c>
      <c r="AV80" s="3">
        <f t="shared" si="82"/>
        <v>306488.19</v>
      </c>
      <c r="AW80" s="3">
        <f t="shared" si="82"/>
        <v>4583.43</v>
      </c>
      <c r="AX80" s="3">
        <f t="shared" si="82"/>
        <v>0</v>
      </c>
      <c r="AY80" s="3">
        <f t="shared" si="82"/>
        <v>4583.43</v>
      </c>
      <c r="AZ80" s="3">
        <f t="shared" si="82"/>
        <v>301904.76</v>
      </c>
      <c r="BA80" s="3">
        <f t="shared" si="82"/>
        <v>0</v>
      </c>
      <c r="BB80" s="3">
        <f t="shared" si="82"/>
        <v>0</v>
      </c>
      <c r="BC80" s="3">
        <f t="shared" si="82"/>
        <v>0</v>
      </c>
      <c r="BD80" s="3">
        <f t="shared" si="82"/>
        <v>0</v>
      </c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>
        <f>ROUND(SUMIF(AA24:AA78,"=92695824",FQ24:FQ78),2)</f>
        <v>0</v>
      </c>
      <c r="BY80" s="3">
        <f>ROUND(SUMIF(AA24:AA78,"=92695824",FR24:FR78),2)</f>
        <v>301904.76</v>
      </c>
      <c r="BZ80" s="3">
        <f>ROUND(SUMIF(AA24:AA78,"=92695824",GL24:GL78),2)</f>
        <v>0</v>
      </c>
      <c r="CA80" s="3">
        <f>ROUND(SUMIF(AA24:AA78,"=92695824",GM24:GM78),2)</f>
        <v>344262.3</v>
      </c>
      <c r="CB80" s="3">
        <f>ROUND(SUMIF(AA24:AA78,"=92695824",GN24:GN78),2)</f>
        <v>0</v>
      </c>
      <c r="CC80" s="3">
        <f>ROUND(SUMIF(AA24:AA78,"=92695824",GO24:GO78),2)</f>
        <v>42357.54</v>
      </c>
      <c r="CD80" s="3">
        <f>ROUND(SUMIF(AA24:AA78,"=92695824",GP24:GP78),2)</f>
        <v>0</v>
      </c>
      <c r="CE80" s="3">
        <f>AC80-BX80</f>
        <v>306488.19</v>
      </c>
      <c r="CF80" s="3">
        <f>AC80-BY80</f>
        <v>4583.429999999993</v>
      </c>
      <c r="CG80" s="3">
        <f>BX80-BZ80</f>
        <v>0</v>
      </c>
      <c r="CH80" s="3">
        <f>AC80-BX80-BY80+BZ80</f>
        <v>4583.429999999993</v>
      </c>
      <c r="CI80" s="3">
        <f>BY80-BZ80</f>
        <v>301904.76</v>
      </c>
      <c r="CJ80" s="3">
        <f>ROUND(SUMIF(AA24:AA78,"=92695824",GX24:GX78),2)</f>
        <v>0</v>
      </c>
      <c r="CK80" s="3">
        <f>ROUND(SUMIF(AA24:AA78,"=92695824",GY24:GY78),2)</f>
        <v>0</v>
      </c>
      <c r="CL80" s="3">
        <f>ROUND(SUMIF(AA24:AA78,"=92695824",GZ24:GZ78),2)</f>
        <v>0</v>
      </c>
      <c r="CM80" s="3">
        <f>ROUND(SUMIF(AA24:AA78,"=92695824",HD24:HD78),2)</f>
        <v>0</v>
      </c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>
        <v>0</v>
      </c>
    </row>
    <row r="82" spans="1:28" x14ac:dyDescent="0.2">
      <c r="A82" s="5">
        <v>50</v>
      </c>
      <c r="B82" s="5">
        <v>0</v>
      </c>
      <c r="C82" s="5">
        <v>0</v>
      </c>
      <c r="D82" s="5">
        <v>1</v>
      </c>
      <c r="E82" s="5">
        <v>201</v>
      </c>
      <c r="F82" s="5">
        <f>ROUND(Source!O80,O82)</f>
        <v>322953.7</v>
      </c>
      <c r="G82" s="5" t="s">
        <v>133</v>
      </c>
      <c r="H82" s="5" t="s">
        <v>134</v>
      </c>
      <c r="I82" s="5"/>
      <c r="J82" s="5"/>
      <c r="K82" s="5">
        <v>201</v>
      </c>
      <c r="L82" s="5">
        <v>1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21048.94</v>
      </c>
      <c r="X82" s="5">
        <v>1</v>
      </c>
      <c r="Y82" s="5">
        <v>21048.94</v>
      </c>
      <c r="Z82" s="5"/>
      <c r="AA82" s="5"/>
      <c r="AB82" s="5"/>
    </row>
    <row r="83" spans="1:28" x14ac:dyDescent="0.2">
      <c r="A83" s="5">
        <v>50</v>
      </c>
      <c r="B83" s="5">
        <v>0</v>
      </c>
      <c r="C83" s="5">
        <v>0</v>
      </c>
      <c r="D83" s="5">
        <v>1</v>
      </c>
      <c r="E83" s="5">
        <v>202</v>
      </c>
      <c r="F83" s="5">
        <f>ROUND(Source!P80,O83)</f>
        <v>306488.19</v>
      </c>
      <c r="G83" s="5" t="s">
        <v>135</v>
      </c>
      <c r="H83" s="5" t="s">
        <v>136</v>
      </c>
      <c r="I83" s="5"/>
      <c r="J83" s="5"/>
      <c r="K83" s="5">
        <v>202</v>
      </c>
      <c r="L83" s="5">
        <v>2</v>
      </c>
      <c r="M83" s="5">
        <v>3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306488.19</v>
      </c>
      <c r="X83" s="5">
        <v>1</v>
      </c>
      <c r="Y83" s="5">
        <v>306488.19</v>
      </c>
      <c r="Z83" s="5"/>
      <c r="AA83" s="5"/>
      <c r="AB83" s="5"/>
    </row>
    <row r="84" spans="1:28" x14ac:dyDescent="0.2">
      <c r="A84" s="5">
        <v>50</v>
      </c>
      <c r="B84" s="5">
        <v>0</v>
      </c>
      <c r="C84" s="5">
        <v>0</v>
      </c>
      <c r="D84" s="5">
        <v>1</v>
      </c>
      <c r="E84" s="5">
        <v>222</v>
      </c>
      <c r="F84" s="5">
        <f>ROUND(Source!AO80,O84)</f>
        <v>0</v>
      </c>
      <c r="G84" s="5" t="s">
        <v>137</v>
      </c>
      <c r="H84" s="5" t="s">
        <v>138</v>
      </c>
      <c r="I84" s="5"/>
      <c r="J84" s="5"/>
      <c r="K84" s="5">
        <v>222</v>
      </c>
      <c r="L84" s="5">
        <v>3</v>
      </c>
      <c r="M84" s="5">
        <v>3</v>
      </c>
      <c r="N84" s="5" t="s">
        <v>3</v>
      </c>
      <c r="O84" s="5">
        <v>2</v>
      </c>
      <c r="P84" s="5"/>
      <c r="Q84" s="5"/>
      <c r="R84" s="5"/>
      <c r="S84" s="5"/>
      <c r="T84" s="5"/>
      <c r="U84" s="5"/>
      <c r="V84" s="5"/>
      <c r="W84" s="5">
        <v>0</v>
      </c>
      <c r="X84" s="5">
        <v>1</v>
      </c>
      <c r="Y84" s="5">
        <v>0</v>
      </c>
      <c r="Z84" s="5"/>
      <c r="AA84" s="5"/>
      <c r="AB84" s="5"/>
    </row>
    <row r="85" spans="1:28" x14ac:dyDescent="0.2">
      <c r="A85" s="5">
        <v>50</v>
      </c>
      <c r="B85" s="5">
        <v>0</v>
      </c>
      <c r="C85" s="5">
        <v>0</v>
      </c>
      <c r="D85" s="5">
        <v>1</v>
      </c>
      <c r="E85" s="5">
        <v>225</v>
      </c>
      <c r="F85" s="5">
        <f>ROUND(Source!AV80,O85)</f>
        <v>306488.19</v>
      </c>
      <c r="G85" s="5" t="s">
        <v>139</v>
      </c>
      <c r="H85" s="5" t="s">
        <v>140</v>
      </c>
      <c r="I85" s="5"/>
      <c r="J85" s="5"/>
      <c r="K85" s="5">
        <v>225</v>
      </c>
      <c r="L85" s="5">
        <v>4</v>
      </c>
      <c r="M85" s="5">
        <v>3</v>
      </c>
      <c r="N85" s="5" t="s">
        <v>3</v>
      </c>
      <c r="O85" s="5">
        <v>2</v>
      </c>
      <c r="P85" s="5"/>
      <c r="Q85" s="5"/>
      <c r="R85" s="5"/>
      <c r="S85" s="5"/>
      <c r="T85" s="5"/>
      <c r="U85" s="5"/>
      <c r="V85" s="5"/>
      <c r="W85" s="5">
        <v>306488.19</v>
      </c>
      <c r="X85" s="5">
        <v>1</v>
      </c>
      <c r="Y85" s="5">
        <v>306488.19</v>
      </c>
      <c r="Z85" s="5"/>
      <c r="AA85" s="5"/>
      <c r="AB85" s="5"/>
    </row>
    <row r="86" spans="1:28" x14ac:dyDescent="0.2">
      <c r="A86" s="5">
        <v>50</v>
      </c>
      <c r="B86" s="5">
        <v>0</v>
      </c>
      <c r="C86" s="5">
        <v>0</v>
      </c>
      <c r="D86" s="5">
        <v>1</v>
      </c>
      <c r="E86" s="5">
        <v>226</v>
      </c>
      <c r="F86" s="5">
        <f>ROUND(Source!AW80,O86)</f>
        <v>4583.43</v>
      </c>
      <c r="G86" s="5" t="s">
        <v>141</v>
      </c>
      <c r="H86" s="5" t="s">
        <v>142</v>
      </c>
      <c r="I86" s="5"/>
      <c r="J86" s="5"/>
      <c r="K86" s="5">
        <v>226</v>
      </c>
      <c r="L86" s="5">
        <v>5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4583.43</v>
      </c>
      <c r="X86" s="5">
        <v>1</v>
      </c>
      <c r="Y86" s="5">
        <v>4583.43</v>
      </c>
      <c r="Z86" s="5"/>
      <c r="AA86" s="5"/>
      <c r="AB86" s="5"/>
    </row>
    <row r="87" spans="1:28" x14ac:dyDescent="0.2">
      <c r="A87" s="5">
        <v>50</v>
      </c>
      <c r="B87" s="5">
        <v>0</v>
      </c>
      <c r="C87" s="5">
        <v>0</v>
      </c>
      <c r="D87" s="5">
        <v>1</v>
      </c>
      <c r="E87" s="5">
        <v>227</v>
      </c>
      <c r="F87" s="5">
        <f>ROUND(Source!AX80,O87)</f>
        <v>0</v>
      </c>
      <c r="G87" s="5" t="s">
        <v>143</v>
      </c>
      <c r="H87" s="5" t="s">
        <v>144</v>
      </c>
      <c r="I87" s="5"/>
      <c r="J87" s="5"/>
      <c r="K87" s="5">
        <v>227</v>
      </c>
      <c r="L87" s="5">
        <v>6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0</v>
      </c>
      <c r="X87" s="5">
        <v>1</v>
      </c>
      <c r="Y87" s="5">
        <v>0</v>
      </c>
      <c r="Z87" s="5"/>
      <c r="AA87" s="5"/>
      <c r="AB87" s="5"/>
    </row>
    <row r="88" spans="1:28" x14ac:dyDescent="0.2">
      <c r="A88" s="5">
        <v>50</v>
      </c>
      <c r="B88" s="5">
        <v>0</v>
      </c>
      <c r="C88" s="5">
        <v>0</v>
      </c>
      <c r="D88" s="5">
        <v>1</v>
      </c>
      <c r="E88" s="5">
        <v>228</v>
      </c>
      <c r="F88" s="5">
        <f>ROUND(Source!AY80,O88)</f>
        <v>4583.43</v>
      </c>
      <c r="G88" s="5" t="s">
        <v>145</v>
      </c>
      <c r="H88" s="5" t="s">
        <v>146</v>
      </c>
      <c r="I88" s="5"/>
      <c r="J88" s="5"/>
      <c r="K88" s="5">
        <v>228</v>
      </c>
      <c r="L88" s="5">
        <v>7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4583.43</v>
      </c>
      <c r="X88" s="5">
        <v>1</v>
      </c>
      <c r="Y88" s="5">
        <v>4583.43</v>
      </c>
      <c r="Z88" s="5"/>
      <c r="AA88" s="5"/>
      <c r="AB88" s="5"/>
    </row>
    <row r="89" spans="1:28" x14ac:dyDescent="0.2">
      <c r="A89" s="5">
        <v>50</v>
      </c>
      <c r="B89" s="5">
        <v>0</v>
      </c>
      <c r="C89" s="5">
        <v>0</v>
      </c>
      <c r="D89" s="5">
        <v>1</v>
      </c>
      <c r="E89" s="5">
        <v>216</v>
      </c>
      <c r="F89" s="5">
        <f>ROUND(Source!AP80,O89)</f>
        <v>301904.76</v>
      </c>
      <c r="G89" s="5" t="s">
        <v>147</v>
      </c>
      <c r="H89" s="5" t="s">
        <v>148</v>
      </c>
      <c r="I89" s="5"/>
      <c r="J89" s="5"/>
      <c r="K89" s="5">
        <v>216</v>
      </c>
      <c r="L89" s="5">
        <v>8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301904.76</v>
      </c>
      <c r="X89" s="5">
        <v>1</v>
      </c>
      <c r="Y89" s="5">
        <v>301904.76</v>
      </c>
      <c r="Z89" s="5"/>
      <c r="AA89" s="5"/>
      <c r="AB89" s="5"/>
    </row>
    <row r="90" spans="1:28" x14ac:dyDescent="0.2">
      <c r="A90" s="5">
        <v>50</v>
      </c>
      <c r="B90" s="5">
        <v>0</v>
      </c>
      <c r="C90" s="5">
        <v>0</v>
      </c>
      <c r="D90" s="5">
        <v>1</v>
      </c>
      <c r="E90" s="5">
        <v>223</v>
      </c>
      <c r="F90" s="5">
        <f>ROUND(Source!AQ80,O90)</f>
        <v>0</v>
      </c>
      <c r="G90" s="5" t="s">
        <v>149</v>
      </c>
      <c r="H90" s="5" t="s">
        <v>150</v>
      </c>
      <c r="I90" s="5"/>
      <c r="J90" s="5"/>
      <c r="K90" s="5">
        <v>223</v>
      </c>
      <c r="L90" s="5">
        <v>9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0</v>
      </c>
      <c r="X90" s="5">
        <v>1</v>
      </c>
      <c r="Y90" s="5">
        <v>0</v>
      </c>
      <c r="Z90" s="5"/>
      <c r="AA90" s="5"/>
      <c r="AB90" s="5"/>
    </row>
    <row r="91" spans="1:28" x14ac:dyDescent="0.2">
      <c r="A91" s="5">
        <v>50</v>
      </c>
      <c r="B91" s="5">
        <v>0</v>
      </c>
      <c r="C91" s="5">
        <v>0</v>
      </c>
      <c r="D91" s="5">
        <v>1</v>
      </c>
      <c r="E91" s="5">
        <v>229</v>
      </c>
      <c r="F91" s="5">
        <f>ROUND(Source!AZ80,O91)</f>
        <v>301904.76</v>
      </c>
      <c r="G91" s="5" t="s">
        <v>151</v>
      </c>
      <c r="H91" s="5" t="s">
        <v>152</v>
      </c>
      <c r="I91" s="5"/>
      <c r="J91" s="5"/>
      <c r="K91" s="5">
        <v>229</v>
      </c>
      <c r="L91" s="5">
        <v>10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301904.76</v>
      </c>
      <c r="X91" s="5">
        <v>1</v>
      </c>
      <c r="Y91" s="5">
        <v>301904.76</v>
      </c>
      <c r="Z91" s="5"/>
      <c r="AA91" s="5"/>
      <c r="AB91" s="5"/>
    </row>
    <row r="92" spans="1:28" x14ac:dyDescent="0.2">
      <c r="A92" s="5">
        <v>50</v>
      </c>
      <c r="B92" s="5">
        <v>0</v>
      </c>
      <c r="C92" s="5">
        <v>0</v>
      </c>
      <c r="D92" s="5">
        <v>1</v>
      </c>
      <c r="E92" s="5">
        <v>203</v>
      </c>
      <c r="F92" s="5">
        <f>ROUND(Source!Q80,O92)</f>
        <v>444.01</v>
      </c>
      <c r="G92" s="5" t="s">
        <v>153</v>
      </c>
      <c r="H92" s="5" t="s">
        <v>154</v>
      </c>
      <c r="I92" s="5"/>
      <c r="J92" s="5"/>
      <c r="K92" s="5">
        <v>203</v>
      </c>
      <c r="L92" s="5">
        <v>11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444.01</v>
      </c>
      <c r="X92" s="5">
        <v>1</v>
      </c>
      <c r="Y92" s="5">
        <v>444.01</v>
      </c>
      <c r="Z92" s="5"/>
      <c r="AA92" s="5"/>
      <c r="AB92" s="5"/>
    </row>
    <row r="93" spans="1:28" x14ac:dyDescent="0.2">
      <c r="A93" s="5">
        <v>50</v>
      </c>
      <c r="B93" s="5">
        <v>0</v>
      </c>
      <c r="C93" s="5">
        <v>0</v>
      </c>
      <c r="D93" s="5">
        <v>1</v>
      </c>
      <c r="E93" s="5">
        <v>231</v>
      </c>
      <c r="F93" s="5">
        <f>ROUND(Source!BB80,O93)</f>
        <v>0</v>
      </c>
      <c r="G93" s="5" t="s">
        <v>155</v>
      </c>
      <c r="H93" s="5" t="s">
        <v>156</v>
      </c>
      <c r="I93" s="5"/>
      <c r="J93" s="5"/>
      <c r="K93" s="5">
        <v>231</v>
      </c>
      <c r="L93" s="5">
        <v>12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0</v>
      </c>
      <c r="X93" s="5">
        <v>1</v>
      </c>
      <c r="Y93" s="5">
        <v>0</v>
      </c>
      <c r="Z93" s="5"/>
      <c r="AA93" s="5"/>
      <c r="AB93" s="5"/>
    </row>
    <row r="94" spans="1:28" x14ac:dyDescent="0.2">
      <c r="A94" s="5">
        <v>50</v>
      </c>
      <c r="B94" s="5">
        <v>0</v>
      </c>
      <c r="C94" s="5">
        <v>0</v>
      </c>
      <c r="D94" s="5">
        <v>1</v>
      </c>
      <c r="E94" s="5">
        <v>204</v>
      </c>
      <c r="F94" s="5">
        <f>ROUND(Source!R80,O94)</f>
        <v>511.76</v>
      </c>
      <c r="G94" s="5" t="s">
        <v>157</v>
      </c>
      <c r="H94" s="5" t="s">
        <v>158</v>
      </c>
      <c r="I94" s="5"/>
      <c r="J94" s="5"/>
      <c r="K94" s="5">
        <v>204</v>
      </c>
      <c r="L94" s="5">
        <v>13</v>
      </c>
      <c r="M94" s="5">
        <v>3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511.76</v>
      </c>
      <c r="X94" s="5">
        <v>1</v>
      </c>
      <c r="Y94" s="5">
        <v>511.76</v>
      </c>
      <c r="Z94" s="5"/>
      <c r="AA94" s="5"/>
      <c r="AB94" s="5"/>
    </row>
    <row r="95" spans="1:28" x14ac:dyDescent="0.2">
      <c r="A95" s="5">
        <v>50</v>
      </c>
      <c r="B95" s="5">
        <v>0</v>
      </c>
      <c r="C95" s="5">
        <v>0</v>
      </c>
      <c r="D95" s="5">
        <v>1</v>
      </c>
      <c r="E95" s="5">
        <v>205</v>
      </c>
      <c r="F95" s="5">
        <f>ROUND(Source!S80,O95)</f>
        <v>15509.74</v>
      </c>
      <c r="G95" s="5" t="s">
        <v>159</v>
      </c>
      <c r="H95" s="5" t="s">
        <v>160</v>
      </c>
      <c r="I95" s="5"/>
      <c r="J95" s="5"/>
      <c r="K95" s="5">
        <v>205</v>
      </c>
      <c r="L95" s="5">
        <v>14</v>
      </c>
      <c r="M95" s="5">
        <v>3</v>
      </c>
      <c r="N95" s="5" t="s">
        <v>3</v>
      </c>
      <c r="O95" s="5">
        <v>2</v>
      </c>
      <c r="P95" s="5"/>
      <c r="Q95" s="5"/>
      <c r="R95" s="5"/>
      <c r="S95" s="5"/>
      <c r="T95" s="5"/>
      <c r="U95" s="5"/>
      <c r="V95" s="5"/>
      <c r="W95" s="5">
        <v>15509.74</v>
      </c>
      <c r="X95" s="5">
        <v>1</v>
      </c>
      <c r="Y95" s="5">
        <v>15509.74</v>
      </c>
      <c r="Z95" s="5"/>
      <c r="AA95" s="5"/>
      <c r="AB95" s="5"/>
    </row>
    <row r="96" spans="1:28" x14ac:dyDescent="0.2">
      <c r="A96" s="5">
        <v>50</v>
      </c>
      <c r="B96" s="5">
        <v>0</v>
      </c>
      <c r="C96" s="5">
        <v>0</v>
      </c>
      <c r="D96" s="5">
        <v>1</v>
      </c>
      <c r="E96" s="5">
        <v>232</v>
      </c>
      <c r="F96" s="5">
        <f>ROUND(Source!BC80,O96)</f>
        <v>0</v>
      </c>
      <c r="G96" s="5" t="s">
        <v>161</v>
      </c>
      <c r="H96" s="5" t="s">
        <v>162</v>
      </c>
      <c r="I96" s="5"/>
      <c r="J96" s="5"/>
      <c r="K96" s="5">
        <v>232</v>
      </c>
      <c r="L96" s="5">
        <v>15</v>
      </c>
      <c r="M96" s="5">
        <v>3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0</v>
      </c>
      <c r="X96" s="5">
        <v>1</v>
      </c>
      <c r="Y96" s="5">
        <v>0</v>
      </c>
      <c r="Z96" s="5"/>
      <c r="AA96" s="5"/>
      <c r="AB96" s="5"/>
    </row>
    <row r="97" spans="1:206" x14ac:dyDescent="0.2">
      <c r="A97" s="5">
        <v>50</v>
      </c>
      <c r="B97" s="5">
        <v>0</v>
      </c>
      <c r="C97" s="5">
        <v>0</v>
      </c>
      <c r="D97" s="5">
        <v>1</v>
      </c>
      <c r="E97" s="5">
        <v>214</v>
      </c>
      <c r="F97" s="5">
        <f>ROUND(Source!AS80,O97)</f>
        <v>0</v>
      </c>
      <c r="G97" s="5" t="s">
        <v>163</v>
      </c>
      <c r="H97" s="5" t="s">
        <v>164</v>
      </c>
      <c r="I97" s="5"/>
      <c r="J97" s="5"/>
      <c r="K97" s="5">
        <v>214</v>
      </c>
      <c r="L97" s="5">
        <v>16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0</v>
      </c>
      <c r="X97" s="5">
        <v>1</v>
      </c>
      <c r="Y97" s="5">
        <v>0</v>
      </c>
      <c r="Z97" s="5"/>
      <c r="AA97" s="5"/>
      <c r="AB97" s="5"/>
    </row>
    <row r="98" spans="1:206" x14ac:dyDescent="0.2">
      <c r="A98" s="5">
        <v>50</v>
      </c>
      <c r="B98" s="5">
        <v>0</v>
      </c>
      <c r="C98" s="5">
        <v>0</v>
      </c>
      <c r="D98" s="5">
        <v>1</v>
      </c>
      <c r="E98" s="5">
        <v>215</v>
      </c>
      <c r="F98" s="5">
        <f>ROUND(Source!AT80,O98)</f>
        <v>42357.54</v>
      </c>
      <c r="G98" s="5" t="s">
        <v>165</v>
      </c>
      <c r="H98" s="5" t="s">
        <v>166</v>
      </c>
      <c r="I98" s="5"/>
      <c r="J98" s="5"/>
      <c r="K98" s="5">
        <v>215</v>
      </c>
      <c r="L98" s="5">
        <v>17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42357.54</v>
      </c>
      <c r="X98" s="5">
        <v>1</v>
      </c>
      <c r="Y98" s="5">
        <v>42357.54</v>
      </c>
      <c r="Z98" s="5"/>
      <c r="AA98" s="5"/>
      <c r="AB98" s="5"/>
    </row>
    <row r="99" spans="1:206" x14ac:dyDescent="0.2">
      <c r="A99" s="5">
        <v>50</v>
      </c>
      <c r="B99" s="5">
        <v>0</v>
      </c>
      <c r="C99" s="5">
        <v>0</v>
      </c>
      <c r="D99" s="5">
        <v>1</v>
      </c>
      <c r="E99" s="5">
        <v>217</v>
      </c>
      <c r="F99" s="5">
        <f>ROUND(Source!AU80,O99)</f>
        <v>0</v>
      </c>
      <c r="G99" s="5" t="s">
        <v>167</v>
      </c>
      <c r="H99" s="5" t="s">
        <v>168</v>
      </c>
      <c r="I99" s="5"/>
      <c r="J99" s="5"/>
      <c r="K99" s="5">
        <v>217</v>
      </c>
      <c r="L99" s="5">
        <v>18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0</v>
      </c>
      <c r="X99" s="5">
        <v>1</v>
      </c>
      <c r="Y99" s="5">
        <v>0</v>
      </c>
      <c r="Z99" s="5"/>
      <c r="AA99" s="5"/>
      <c r="AB99" s="5"/>
    </row>
    <row r="100" spans="1:206" x14ac:dyDescent="0.2">
      <c r="A100" s="5">
        <v>50</v>
      </c>
      <c r="B100" s="5">
        <v>0</v>
      </c>
      <c r="C100" s="5">
        <v>0</v>
      </c>
      <c r="D100" s="5">
        <v>1</v>
      </c>
      <c r="E100" s="5">
        <v>230</v>
      </c>
      <c r="F100" s="5">
        <f>ROUND(Source!BA80,O100)</f>
        <v>0</v>
      </c>
      <c r="G100" s="5" t="s">
        <v>169</v>
      </c>
      <c r="H100" s="5" t="s">
        <v>170</v>
      </c>
      <c r="I100" s="5"/>
      <c r="J100" s="5"/>
      <c r="K100" s="5">
        <v>230</v>
      </c>
      <c r="L100" s="5">
        <v>19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0</v>
      </c>
      <c r="X100" s="5">
        <v>1</v>
      </c>
      <c r="Y100" s="5">
        <v>0</v>
      </c>
      <c r="Z100" s="5"/>
      <c r="AA100" s="5"/>
      <c r="AB100" s="5"/>
    </row>
    <row r="101" spans="1:206" x14ac:dyDescent="0.2">
      <c r="A101" s="5">
        <v>50</v>
      </c>
      <c r="B101" s="5">
        <v>0</v>
      </c>
      <c r="C101" s="5">
        <v>0</v>
      </c>
      <c r="D101" s="5">
        <v>1</v>
      </c>
      <c r="E101" s="5">
        <v>206</v>
      </c>
      <c r="F101" s="5">
        <f>ROUND(Source!T80,O101)</f>
        <v>0</v>
      </c>
      <c r="G101" s="5" t="s">
        <v>171</v>
      </c>
      <c r="H101" s="5" t="s">
        <v>172</v>
      </c>
      <c r="I101" s="5"/>
      <c r="J101" s="5"/>
      <c r="K101" s="5">
        <v>206</v>
      </c>
      <c r="L101" s="5">
        <v>20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0</v>
      </c>
      <c r="X101" s="5">
        <v>1</v>
      </c>
      <c r="Y101" s="5">
        <v>0</v>
      </c>
      <c r="Z101" s="5"/>
      <c r="AA101" s="5"/>
      <c r="AB101" s="5"/>
    </row>
    <row r="102" spans="1:206" x14ac:dyDescent="0.2">
      <c r="A102" s="5">
        <v>50</v>
      </c>
      <c r="B102" s="5">
        <v>0</v>
      </c>
      <c r="C102" s="5">
        <v>0</v>
      </c>
      <c r="D102" s="5">
        <v>1</v>
      </c>
      <c r="E102" s="5">
        <v>207</v>
      </c>
      <c r="F102" s="5">
        <f>ROUND(Source!U80,O102)</f>
        <v>20.6</v>
      </c>
      <c r="G102" s="5" t="s">
        <v>173</v>
      </c>
      <c r="H102" s="5" t="s">
        <v>174</v>
      </c>
      <c r="I102" s="5"/>
      <c r="J102" s="5"/>
      <c r="K102" s="5">
        <v>207</v>
      </c>
      <c r="L102" s="5">
        <v>21</v>
      </c>
      <c r="M102" s="5">
        <v>3</v>
      </c>
      <c r="N102" s="5" t="s">
        <v>3</v>
      </c>
      <c r="O102" s="5">
        <v>7</v>
      </c>
      <c r="P102" s="5"/>
      <c r="Q102" s="5"/>
      <c r="R102" s="5"/>
      <c r="S102" s="5"/>
      <c r="T102" s="5"/>
      <c r="U102" s="5"/>
      <c r="V102" s="5"/>
      <c r="W102" s="5">
        <v>20.6</v>
      </c>
      <c r="X102" s="5">
        <v>1</v>
      </c>
      <c r="Y102" s="5">
        <v>20.6</v>
      </c>
      <c r="Z102" s="5"/>
      <c r="AA102" s="5"/>
      <c r="AB102" s="5"/>
    </row>
    <row r="103" spans="1:206" x14ac:dyDescent="0.2">
      <c r="A103" s="5">
        <v>50</v>
      </c>
      <c r="B103" s="5">
        <v>0</v>
      </c>
      <c r="C103" s="5">
        <v>0</v>
      </c>
      <c r="D103" s="5">
        <v>1</v>
      </c>
      <c r="E103" s="5">
        <v>208</v>
      </c>
      <c r="F103" s="5">
        <f>ROUND(Source!V80,O103)</f>
        <v>0.7</v>
      </c>
      <c r="G103" s="5" t="s">
        <v>175</v>
      </c>
      <c r="H103" s="5" t="s">
        <v>176</v>
      </c>
      <c r="I103" s="5"/>
      <c r="J103" s="5"/>
      <c r="K103" s="5">
        <v>208</v>
      </c>
      <c r="L103" s="5">
        <v>22</v>
      </c>
      <c r="M103" s="5">
        <v>3</v>
      </c>
      <c r="N103" s="5" t="s">
        <v>3</v>
      </c>
      <c r="O103" s="5">
        <v>7</v>
      </c>
      <c r="P103" s="5"/>
      <c r="Q103" s="5"/>
      <c r="R103" s="5"/>
      <c r="S103" s="5"/>
      <c r="T103" s="5"/>
      <c r="U103" s="5"/>
      <c r="V103" s="5"/>
      <c r="W103" s="5">
        <v>0.7</v>
      </c>
      <c r="X103" s="5">
        <v>1</v>
      </c>
      <c r="Y103" s="5">
        <v>0.7</v>
      </c>
      <c r="Z103" s="5"/>
      <c r="AA103" s="5"/>
      <c r="AB103" s="5"/>
    </row>
    <row r="104" spans="1:206" x14ac:dyDescent="0.2">
      <c r="A104" s="5">
        <v>50</v>
      </c>
      <c r="B104" s="5">
        <v>0</v>
      </c>
      <c r="C104" s="5">
        <v>0</v>
      </c>
      <c r="D104" s="5">
        <v>1</v>
      </c>
      <c r="E104" s="5">
        <v>209</v>
      </c>
      <c r="F104" s="5">
        <f>ROUND(Source!W80,O104)</f>
        <v>0</v>
      </c>
      <c r="G104" s="5" t="s">
        <v>177</v>
      </c>
      <c r="H104" s="5" t="s">
        <v>178</v>
      </c>
      <c r="I104" s="5"/>
      <c r="J104" s="5"/>
      <c r="K104" s="5">
        <v>209</v>
      </c>
      <c r="L104" s="5">
        <v>23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0</v>
      </c>
      <c r="X104" s="5">
        <v>1</v>
      </c>
      <c r="Y104" s="5">
        <v>0</v>
      </c>
      <c r="Z104" s="5"/>
      <c r="AA104" s="5"/>
      <c r="AB104" s="5"/>
    </row>
    <row r="105" spans="1:206" x14ac:dyDescent="0.2">
      <c r="A105" s="5">
        <v>50</v>
      </c>
      <c r="B105" s="5">
        <v>0</v>
      </c>
      <c r="C105" s="5">
        <v>0</v>
      </c>
      <c r="D105" s="5">
        <v>1</v>
      </c>
      <c r="E105" s="5">
        <v>233</v>
      </c>
      <c r="F105" s="5">
        <f>ROUND(Source!BD80,O105)</f>
        <v>0</v>
      </c>
      <c r="G105" s="5" t="s">
        <v>179</v>
      </c>
      <c r="H105" s="5" t="s">
        <v>180</v>
      </c>
      <c r="I105" s="5"/>
      <c r="J105" s="5"/>
      <c r="K105" s="5">
        <v>233</v>
      </c>
      <c r="L105" s="5">
        <v>24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0</v>
      </c>
      <c r="X105" s="5">
        <v>1</v>
      </c>
      <c r="Y105" s="5">
        <v>0</v>
      </c>
      <c r="Z105" s="5"/>
      <c r="AA105" s="5"/>
      <c r="AB105" s="5"/>
    </row>
    <row r="106" spans="1:206" x14ac:dyDescent="0.2">
      <c r="A106" s="5">
        <v>50</v>
      </c>
      <c r="B106" s="5">
        <v>0</v>
      </c>
      <c r="C106" s="5">
        <v>0</v>
      </c>
      <c r="D106" s="5">
        <v>1</v>
      </c>
      <c r="E106" s="5">
        <v>210</v>
      </c>
      <c r="F106" s="5">
        <f>ROUND(Source!X80,O106)</f>
        <v>14259.14</v>
      </c>
      <c r="G106" s="5" t="s">
        <v>181</v>
      </c>
      <c r="H106" s="5" t="s">
        <v>182</v>
      </c>
      <c r="I106" s="5"/>
      <c r="J106" s="5"/>
      <c r="K106" s="5">
        <v>210</v>
      </c>
      <c r="L106" s="5">
        <v>25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14259.14</v>
      </c>
      <c r="X106" s="5">
        <v>1</v>
      </c>
      <c r="Y106" s="5">
        <v>14259.14</v>
      </c>
      <c r="Z106" s="5"/>
      <c r="AA106" s="5"/>
      <c r="AB106" s="5"/>
    </row>
    <row r="107" spans="1:206" x14ac:dyDescent="0.2">
      <c r="A107" s="5">
        <v>50</v>
      </c>
      <c r="B107" s="5">
        <v>0</v>
      </c>
      <c r="C107" s="5">
        <v>0</v>
      </c>
      <c r="D107" s="5">
        <v>1</v>
      </c>
      <c r="E107" s="5">
        <v>211</v>
      </c>
      <c r="F107" s="5">
        <f>ROUND(Source!Y80,O107)</f>
        <v>7049.46</v>
      </c>
      <c r="G107" s="5" t="s">
        <v>183</v>
      </c>
      <c r="H107" s="5" t="s">
        <v>184</v>
      </c>
      <c r="I107" s="5"/>
      <c r="J107" s="5"/>
      <c r="K107" s="5">
        <v>211</v>
      </c>
      <c r="L107" s="5">
        <v>26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7049.46</v>
      </c>
      <c r="X107" s="5">
        <v>1</v>
      </c>
      <c r="Y107" s="5">
        <v>7049.46</v>
      </c>
      <c r="Z107" s="5"/>
      <c r="AA107" s="5"/>
      <c r="AB107" s="5"/>
    </row>
    <row r="108" spans="1:206" x14ac:dyDescent="0.2">
      <c r="A108" s="5">
        <v>50</v>
      </c>
      <c r="B108" s="5">
        <v>0</v>
      </c>
      <c r="C108" s="5">
        <v>0</v>
      </c>
      <c r="D108" s="5">
        <v>1</v>
      </c>
      <c r="E108" s="5">
        <v>224</v>
      </c>
      <c r="F108" s="5">
        <f>ROUND(Source!AR80,O108)</f>
        <v>344262.3</v>
      </c>
      <c r="G108" s="5" t="s">
        <v>185</v>
      </c>
      <c r="H108" s="5" t="s">
        <v>186</v>
      </c>
      <c r="I108" s="5"/>
      <c r="J108" s="5"/>
      <c r="K108" s="5">
        <v>224</v>
      </c>
      <c r="L108" s="5">
        <v>27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344262.3</v>
      </c>
      <c r="X108" s="5">
        <v>1</v>
      </c>
      <c r="Y108" s="5">
        <v>344262.3</v>
      </c>
      <c r="Z108" s="5"/>
      <c r="AA108" s="5"/>
      <c r="AB108" s="5"/>
    </row>
    <row r="109" spans="1:206" x14ac:dyDescent="0.2">
      <c r="A109" s="5">
        <v>50</v>
      </c>
      <c r="B109" s="5">
        <v>1</v>
      </c>
      <c r="C109" s="5">
        <v>0</v>
      </c>
      <c r="D109" s="5">
        <v>2</v>
      </c>
      <c r="E109" s="5">
        <v>0</v>
      </c>
      <c r="F109" s="5">
        <f>ROUND(F108*0.22,O109)</f>
        <v>75737.710000000006</v>
      </c>
      <c r="G109" s="5" t="s">
        <v>187</v>
      </c>
      <c r="H109" s="5" t="s">
        <v>188</v>
      </c>
      <c r="I109" s="5"/>
      <c r="J109" s="5"/>
      <c r="K109" s="5">
        <v>212</v>
      </c>
      <c r="L109" s="5">
        <v>28</v>
      </c>
      <c r="M109" s="5">
        <v>0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75737.710000000006</v>
      </c>
      <c r="X109" s="5">
        <v>1</v>
      </c>
      <c r="Y109" s="5">
        <v>75737.710000000006</v>
      </c>
      <c r="Z109" s="5"/>
      <c r="AA109" s="5"/>
      <c r="AB109" s="5"/>
    </row>
    <row r="110" spans="1:206" x14ac:dyDescent="0.2">
      <c r="A110" s="5">
        <v>50</v>
      </c>
      <c r="B110" s="5">
        <v>1</v>
      </c>
      <c r="C110" s="5">
        <v>0</v>
      </c>
      <c r="D110" s="5">
        <v>2</v>
      </c>
      <c r="E110" s="5">
        <v>0</v>
      </c>
      <c r="F110" s="5">
        <f>ROUND(F108+F109,O110)</f>
        <v>420000.01</v>
      </c>
      <c r="G110" s="5" t="s">
        <v>189</v>
      </c>
      <c r="H110" s="5" t="s">
        <v>190</v>
      </c>
      <c r="I110" s="5"/>
      <c r="J110" s="5"/>
      <c r="K110" s="5">
        <v>212</v>
      </c>
      <c r="L110" s="5">
        <v>29</v>
      </c>
      <c r="M110" s="5">
        <v>0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420000.01</v>
      </c>
      <c r="X110" s="5">
        <v>1</v>
      </c>
      <c r="Y110" s="5">
        <v>420000.01</v>
      </c>
      <c r="Z110" s="5"/>
      <c r="AA110" s="5"/>
      <c r="AB110" s="5"/>
    </row>
    <row r="112" spans="1:206" x14ac:dyDescent="0.2">
      <c r="A112" s="3">
        <v>51</v>
      </c>
      <c r="B112" s="3">
        <f>B12</f>
        <v>171</v>
      </c>
      <c r="C112" s="3">
        <f>A12</f>
        <v>1</v>
      </c>
      <c r="D112" s="3">
        <f>ROW(A12)</f>
        <v>12</v>
      </c>
      <c r="E112" s="3"/>
      <c r="F112" s="3" t="str">
        <f>IF(F12&lt;&gt;"",F12,"")</f>
        <v>Новый объект</v>
      </c>
      <c r="G112" s="3" t="str">
        <f>IF(G12&lt;&gt;"",G12,"")</f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  <c r="H112" s="3">
        <v>0</v>
      </c>
      <c r="I112" s="3"/>
      <c r="J112" s="3"/>
      <c r="K112" s="3"/>
      <c r="L112" s="3"/>
      <c r="M112" s="3"/>
      <c r="N112" s="3"/>
      <c r="O112" s="3">
        <f t="shared" ref="O112:T112" si="83">ROUND(O80,2)</f>
        <v>322953.7</v>
      </c>
      <c r="P112" s="3">
        <f t="shared" si="83"/>
        <v>306488.19</v>
      </c>
      <c r="Q112" s="3">
        <f t="shared" si="83"/>
        <v>444.01</v>
      </c>
      <c r="R112" s="3">
        <f t="shared" si="83"/>
        <v>511.76</v>
      </c>
      <c r="S112" s="3">
        <f t="shared" si="83"/>
        <v>15509.74</v>
      </c>
      <c r="T112" s="3">
        <f t="shared" si="83"/>
        <v>0</v>
      </c>
      <c r="U112" s="3">
        <f>U80</f>
        <v>20.6</v>
      </c>
      <c r="V112" s="3">
        <f>V80</f>
        <v>0.7</v>
      </c>
      <c r="W112" s="3">
        <f>ROUND(W80,2)</f>
        <v>0</v>
      </c>
      <c r="X112" s="3">
        <f>ROUND(X80,2)</f>
        <v>14259.14</v>
      </c>
      <c r="Y112" s="3">
        <f>ROUND(Y80,2)</f>
        <v>7049.46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>
        <f t="shared" ref="AO112:BD112" si="84">ROUND(AO80,2)</f>
        <v>0</v>
      </c>
      <c r="AP112" s="3">
        <f t="shared" si="84"/>
        <v>301904.76</v>
      </c>
      <c r="AQ112" s="3">
        <f t="shared" si="84"/>
        <v>0</v>
      </c>
      <c r="AR112" s="3">
        <f t="shared" si="84"/>
        <v>344262.3</v>
      </c>
      <c r="AS112" s="3">
        <f t="shared" si="84"/>
        <v>0</v>
      </c>
      <c r="AT112" s="3">
        <f t="shared" si="84"/>
        <v>42357.54</v>
      </c>
      <c r="AU112" s="3">
        <f t="shared" si="84"/>
        <v>0</v>
      </c>
      <c r="AV112" s="3">
        <f t="shared" si="84"/>
        <v>306488.19</v>
      </c>
      <c r="AW112" s="3">
        <f t="shared" si="84"/>
        <v>4583.43</v>
      </c>
      <c r="AX112" s="3">
        <f t="shared" si="84"/>
        <v>0</v>
      </c>
      <c r="AY112" s="3">
        <f t="shared" si="84"/>
        <v>4583.43</v>
      </c>
      <c r="AZ112" s="3">
        <f t="shared" si="84"/>
        <v>301904.76</v>
      </c>
      <c r="BA112" s="3">
        <f t="shared" si="84"/>
        <v>0</v>
      </c>
      <c r="BB112" s="3">
        <f t="shared" si="84"/>
        <v>0</v>
      </c>
      <c r="BC112" s="3">
        <f t="shared" si="84"/>
        <v>0</v>
      </c>
      <c r="BD112" s="3">
        <f t="shared" si="84"/>
        <v>0</v>
      </c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>
        <v>0</v>
      </c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201</v>
      </c>
      <c r="F114" s="5">
        <f>ROUND(Source!O112,O114)</f>
        <v>322953.7</v>
      </c>
      <c r="G114" s="5" t="s">
        <v>133</v>
      </c>
      <c r="H114" s="5" t="s">
        <v>134</v>
      </c>
      <c r="I114" s="5"/>
      <c r="J114" s="5"/>
      <c r="K114" s="5">
        <v>201</v>
      </c>
      <c r="L114" s="5">
        <v>1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21048.94</v>
      </c>
      <c r="X114" s="5">
        <v>1</v>
      </c>
      <c r="Y114" s="5">
        <v>21048.94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202</v>
      </c>
      <c r="F115" s="5">
        <f>ROUND(Source!P112,O115)</f>
        <v>306488.19</v>
      </c>
      <c r="G115" s="5" t="s">
        <v>135</v>
      </c>
      <c r="H115" s="5" t="s">
        <v>136</v>
      </c>
      <c r="I115" s="5"/>
      <c r="J115" s="5"/>
      <c r="K115" s="5">
        <v>202</v>
      </c>
      <c r="L115" s="5">
        <v>2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306488.19</v>
      </c>
      <c r="X115" s="5">
        <v>1</v>
      </c>
      <c r="Y115" s="5">
        <v>306488.19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222</v>
      </c>
      <c r="F116" s="5">
        <f>ROUND(Source!AO112,O116)</f>
        <v>0</v>
      </c>
      <c r="G116" s="5" t="s">
        <v>137</v>
      </c>
      <c r="H116" s="5" t="s">
        <v>138</v>
      </c>
      <c r="I116" s="5"/>
      <c r="J116" s="5"/>
      <c r="K116" s="5">
        <v>222</v>
      </c>
      <c r="L116" s="5">
        <v>3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0</v>
      </c>
      <c r="X116" s="5">
        <v>1</v>
      </c>
      <c r="Y116" s="5">
        <v>0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225</v>
      </c>
      <c r="F117" s="5">
        <f>ROUND(Source!AV112,O117)</f>
        <v>306488.19</v>
      </c>
      <c r="G117" s="5" t="s">
        <v>139</v>
      </c>
      <c r="H117" s="5" t="s">
        <v>140</v>
      </c>
      <c r="I117" s="5"/>
      <c r="J117" s="5"/>
      <c r="K117" s="5">
        <v>225</v>
      </c>
      <c r="L117" s="5">
        <v>4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306488.19</v>
      </c>
      <c r="X117" s="5">
        <v>1</v>
      </c>
      <c r="Y117" s="5">
        <v>306488.19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226</v>
      </c>
      <c r="F118" s="5">
        <f>ROUND(Source!AW112,O118)</f>
        <v>4583.43</v>
      </c>
      <c r="G118" s="5" t="s">
        <v>141</v>
      </c>
      <c r="H118" s="5" t="s">
        <v>142</v>
      </c>
      <c r="I118" s="5"/>
      <c r="J118" s="5"/>
      <c r="K118" s="5">
        <v>226</v>
      </c>
      <c r="L118" s="5">
        <v>5</v>
      </c>
      <c r="M118" s="5">
        <v>3</v>
      </c>
      <c r="N118" s="5" t="s">
        <v>3</v>
      </c>
      <c r="O118" s="5">
        <v>2</v>
      </c>
      <c r="P118" s="5"/>
      <c r="Q118" s="5"/>
      <c r="R118" s="5"/>
      <c r="S118" s="5"/>
      <c r="T118" s="5"/>
      <c r="U118" s="5"/>
      <c r="V118" s="5"/>
      <c r="W118" s="5">
        <v>4583.43</v>
      </c>
      <c r="X118" s="5">
        <v>1</v>
      </c>
      <c r="Y118" s="5">
        <v>4583.43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227</v>
      </c>
      <c r="F119" s="5">
        <f>ROUND(Source!AX112,O119)</f>
        <v>0</v>
      </c>
      <c r="G119" s="5" t="s">
        <v>143</v>
      </c>
      <c r="H119" s="5" t="s">
        <v>144</v>
      </c>
      <c r="I119" s="5"/>
      <c r="J119" s="5"/>
      <c r="K119" s="5">
        <v>227</v>
      </c>
      <c r="L119" s="5">
        <v>6</v>
      </c>
      <c r="M119" s="5">
        <v>3</v>
      </c>
      <c r="N119" s="5" t="s">
        <v>3</v>
      </c>
      <c r="O119" s="5">
        <v>2</v>
      </c>
      <c r="P119" s="5"/>
      <c r="Q119" s="5"/>
      <c r="R119" s="5"/>
      <c r="S119" s="5"/>
      <c r="T119" s="5"/>
      <c r="U119" s="5"/>
      <c r="V119" s="5"/>
      <c r="W119" s="5">
        <v>0</v>
      </c>
      <c r="X119" s="5">
        <v>1</v>
      </c>
      <c r="Y119" s="5">
        <v>0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228</v>
      </c>
      <c r="F120" s="5">
        <f>ROUND(Source!AY112,O120)</f>
        <v>4583.43</v>
      </c>
      <c r="G120" s="5" t="s">
        <v>145</v>
      </c>
      <c r="H120" s="5" t="s">
        <v>146</v>
      </c>
      <c r="I120" s="5"/>
      <c r="J120" s="5"/>
      <c r="K120" s="5">
        <v>228</v>
      </c>
      <c r="L120" s="5">
        <v>7</v>
      </c>
      <c r="M120" s="5">
        <v>3</v>
      </c>
      <c r="N120" s="5" t="s">
        <v>3</v>
      </c>
      <c r="O120" s="5">
        <v>2</v>
      </c>
      <c r="P120" s="5"/>
      <c r="Q120" s="5"/>
      <c r="R120" s="5"/>
      <c r="S120" s="5"/>
      <c r="T120" s="5"/>
      <c r="U120" s="5"/>
      <c r="V120" s="5"/>
      <c r="W120" s="5">
        <v>4583.43</v>
      </c>
      <c r="X120" s="5">
        <v>1</v>
      </c>
      <c r="Y120" s="5">
        <v>4583.43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216</v>
      </c>
      <c r="F121" s="5">
        <f>ROUND(Source!AP112,O121)</f>
        <v>301904.76</v>
      </c>
      <c r="G121" s="5" t="s">
        <v>147</v>
      </c>
      <c r="H121" s="5" t="s">
        <v>148</v>
      </c>
      <c r="I121" s="5"/>
      <c r="J121" s="5"/>
      <c r="K121" s="5">
        <v>216</v>
      </c>
      <c r="L121" s="5">
        <v>8</v>
      </c>
      <c r="M121" s="5">
        <v>3</v>
      </c>
      <c r="N121" s="5" t="s">
        <v>3</v>
      </c>
      <c r="O121" s="5">
        <v>2</v>
      </c>
      <c r="P121" s="5"/>
      <c r="Q121" s="5"/>
      <c r="R121" s="5"/>
      <c r="S121" s="5"/>
      <c r="T121" s="5"/>
      <c r="U121" s="5"/>
      <c r="V121" s="5"/>
      <c r="W121" s="5">
        <v>301904.76</v>
      </c>
      <c r="X121" s="5">
        <v>1</v>
      </c>
      <c r="Y121" s="5">
        <v>301904.76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223</v>
      </c>
      <c r="F122" s="5">
        <f>ROUND(Source!AQ112,O122)</f>
        <v>0</v>
      </c>
      <c r="G122" s="5" t="s">
        <v>149</v>
      </c>
      <c r="H122" s="5" t="s">
        <v>150</v>
      </c>
      <c r="I122" s="5"/>
      <c r="J122" s="5"/>
      <c r="K122" s="5">
        <v>223</v>
      </c>
      <c r="L122" s="5">
        <v>9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0</v>
      </c>
      <c r="X122" s="5">
        <v>1</v>
      </c>
      <c r="Y122" s="5">
        <v>0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229</v>
      </c>
      <c r="F123" s="5">
        <f>ROUND(Source!AZ112,O123)</f>
        <v>301904.76</v>
      </c>
      <c r="G123" s="5" t="s">
        <v>151</v>
      </c>
      <c r="H123" s="5" t="s">
        <v>152</v>
      </c>
      <c r="I123" s="5"/>
      <c r="J123" s="5"/>
      <c r="K123" s="5">
        <v>229</v>
      </c>
      <c r="L123" s="5">
        <v>10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301904.76</v>
      </c>
      <c r="X123" s="5">
        <v>1</v>
      </c>
      <c r="Y123" s="5">
        <v>301904.76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203</v>
      </c>
      <c r="F124" s="5">
        <f>ROUND(Source!Q112,O124)</f>
        <v>444.01</v>
      </c>
      <c r="G124" s="5" t="s">
        <v>153</v>
      </c>
      <c r="H124" s="5" t="s">
        <v>154</v>
      </c>
      <c r="I124" s="5"/>
      <c r="J124" s="5"/>
      <c r="K124" s="5">
        <v>203</v>
      </c>
      <c r="L124" s="5">
        <v>11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444.01</v>
      </c>
      <c r="X124" s="5">
        <v>1</v>
      </c>
      <c r="Y124" s="5">
        <v>444.01</v>
      </c>
      <c r="Z124" s="5"/>
      <c r="AA124" s="5"/>
      <c r="AB124" s="5"/>
    </row>
    <row r="125" spans="1:28" x14ac:dyDescent="0.2">
      <c r="A125" s="5">
        <v>50</v>
      </c>
      <c r="B125" s="5">
        <v>0</v>
      </c>
      <c r="C125" s="5">
        <v>0</v>
      </c>
      <c r="D125" s="5">
        <v>1</v>
      </c>
      <c r="E125" s="5">
        <v>231</v>
      </c>
      <c r="F125" s="5">
        <f>ROUND(Source!BB112,O125)</f>
        <v>0</v>
      </c>
      <c r="G125" s="5" t="s">
        <v>155</v>
      </c>
      <c r="H125" s="5" t="s">
        <v>156</v>
      </c>
      <c r="I125" s="5"/>
      <c r="J125" s="5"/>
      <c r="K125" s="5">
        <v>231</v>
      </c>
      <c r="L125" s="5">
        <v>12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0</v>
      </c>
      <c r="X125" s="5">
        <v>1</v>
      </c>
      <c r="Y125" s="5">
        <v>0</v>
      </c>
      <c r="Z125" s="5"/>
      <c r="AA125" s="5"/>
      <c r="AB125" s="5"/>
    </row>
    <row r="126" spans="1:28" x14ac:dyDescent="0.2">
      <c r="A126" s="5">
        <v>50</v>
      </c>
      <c r="B126" s="5">
        <v>0</v>
      </c>
      <c r="C126" s="5">
        <v>0</v>
      </c>
      <c r="D126" s="5">
        <v>1</v>
      </c>
      <c r="E126" s="5">
        <v>204</v>
      </c>
      <c r="F126" s="5">
        <f>ROUND(Source!R112,O126)</f>
        <v>511.76</v>
      </c>
      <c r="G126" s="5" t="s">
        <v>157</v>
      </c>
      <c r="H126" s="5" t="s">
        <v>158</v>
      </c>
      <c r="I126" s="5"/>
      <c r="J126" s="5"/>
      <c r="K126" s="5">
        <v>204</v>
      </c>
      <c r="L126" s="5">
        <v>13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511.76</v>
      </c>
      <c r="X126" s="5">
        <v>1</v>
      </c>
      <c r="Y126" s="5">
        <v>511.76</v>
      </c>
      <c r="Z126" s="5"/>
      <c r="AA126" s="5"/>
      <c r="AB126" s="5"/>
    </row>
    <row r="127" spans="1:28" x14ac:dyDescent="0.2">
      <c r="A127" s="5">
        <v>50</v>
      </c>
      <c r="B127" s="5">
        <v>0</v>
      </c>
      <c r="C127" s="5">
        <v>0</v>
      </c>
      <c r="D127" s="5">
        <v>1</v>
      </c>
      <c r="E127" s="5">
        <v>205</v>
      </c>
      <c r="F127" s="5">
        <f>ROUND(Source!S112,O127)</f>
        <v>15509.74</v>
      </c>
      <c r="G127" s="5" t="s">
        <v>159</v>
      </c>
      <c r="H127" s="5" t="s">
        <v>160</v>
      </c>
      <c r="I127" s="5"/>
      <c r="J127" s="5"/>
      <c r="K127" s="5">
        <v>205</v>
      </c>
      <c r="L127" s="5">
        <v>14</v>
      </c>
      <c r="M127" s="5">
        <v>3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15509.74</v>
      </c>
      <c r="X127" s="5">
        <v>1</v>
      </c>
      <c r="Y127" s="5">
        <v>15509.74</v>
      </c>
      <c r="Z127" s="5"/>
      <c r="AA127" s="5"/>
      <c r="AB127" s="5"/>
    </row>
    <row r="128" spans="1:28" x14ac:dyDescent="0.2">
      <c r="A128" s="5">
        <v>50</v>
      </c>
      <c r="B128" s="5">
        <v>0</v>
      </c>
      <c r="C128" s="5">
        <v>0</v>
      </c>
      <c r="D128" s="5">
        <v>1</v>
      </c>
      <c r="E128" s="5">
        <v>232</v>
      </c>
      <c r="F128" s="5">
        <f>ROUND(Source!BC112,O128)</f>
        <v>0</v>
      </c>
      <c r="G128" s="5" t="s">
        <v>161</v>
      </c>
      <c r="H128" s="5" t="s">
        <v>162</v>
      </c>
      <c r="I128" s="5"/>
      <c r="J128" s="5"/>
      <c r="K128" s="5">
        <v>232</v>
      </c>
      <c r="L128" s="5">
        <v>15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0</v>
      </c>
      <c r="X128" s="5">
        <v>1</v>
      </c>
      <c r="Y128" s="5">
        <v>0</v>
      </c>
      <c r="Z128" s="5"/>
      <c r="AA128" s="5"/>
      <c r="AB128" s="5"/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214</v>
      </c>
      <c r="F129" s="5">
        <f>ROUND(Source!AS112,O129)</f>
        <v>0</v>
      </c>
      <c r="G129" s="5" t="s">
        <v>163</v>
      </c>
      <c r="H129" s="5" t="s">
        <v>164</v>
      </c>
      <c r="I129" s="5"/>
      <c r="J129" s="5"/>
      <c r="K129" s="5">
        <v>214</v>
      </c>
      <c r="L129" s="5">
        <v>16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0</v>
      </c>
      <c r="X129" s="5">
        <v>1</v>
      </c>
      <c r="Y129" s="5">
        <v>0</v>
      </c>
      <c r="Z129" s="5"/>
      <c r="AA129" s="5"/>
      <c r="AB129" s="5"/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215</v>
      </c>
      <c r="F130" s="5">
        <f>ROUND(Source!AT112,O130)</f>
        <v>42357.54</v>
      </c>
      <c r="G130" s="5" t="s">
        <v>165</v>
      </c>
      <c r="H130" s="5" t="s">
        <v>166</v>
      </c>
      <c r="I130" s="5"/>
      <c r="J130" s="5"/>
      <c r="K130" s="5">
        <v>215</v>
      </c>
      <c r="L130" s="5">
        <v>17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42357.54</v>
      </c>
      <c r="X130" s="5">
        <v>1</v>
      </c>
      <c r="Y130" s="5">
        <v>42357.54</v>
      </c>
      <c r="Z130" s="5"/>
      <c r="AA130" s="5"/>
      <c r="AB130" s="5"/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217</v>
      </c>
      <c r="F131" s="5">
        <f>ROUND(Source!AU112,O131)</f>
        <v>0</v>
      </c>
      <c r="G131" s="5" t="s">
        <v>167</v>
      </c>
      <c r="H131" s="5" t="s">
        <v>168</v>
      </c>
      <c r="I131" s="5"/>
      <c r="J131" s="5"/>
      <c r="K131" s="5">
        <v>217</v>
      </c>
      <c r="L131" s="5">
        <v>18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0</v>
      </c>
      <c r="X131" s="5">
        <v>1</v>
      </c>
      <c r="Y131" s="5">
        <v>0</v>
      </c>
      <c r="Z131" s="5"/>
      <c r="AA131" s="5"/>
      <c r="AB131" s="5"/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230</v>
      </c>
      <c r="F132" s="5">
        <f>ROUND(Source!BA112,O132)</f>
        <v>0</v>
      </c>
      <c r="G132" s="5" t="s">
        <v>169</v>
      </c>
      <c r="H132" s="5" t="s">
        <v>170</v>
      </c>
      <c r="I132" s="5"/>
      <c r="J132" s="5"/>
      <c r="K132" s="5">
        <v>230</v>
      </c>
      <c r="L132" s="5">
        <v>19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0</v>
      </c>
      <c r="X132" s="5">
        <v>1</v>
      </c>
      <c r="Y132" s="5">
        <v>0</v>
      </c>
      <c r="Z132" s="5"/>
      <c r="AA132" s="5"/>
      <c r="AB132" s="5"/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206</v>
      </c>
      <c r="F133" s="5">
        <f>ROUND(Source!T112,O133)</f>
        <v>0</v>
      </c>
      <c r="G133" s="5" t="s">
        <v>171</v>
      </c>
      <c r="H133" s="5" t="s">
        <v>172</v>
      </c>
      <c r="I133" s="5"/>
      <c r="J133" s="5"/>
      <c r="K133" s="5">
        <v>206</v>
      </c>
      <c r="L133" s="5">
        <v>20</v>
      </c>
      <c r="M133" s="5">
        <v>3</v>
      </c>
      <c r="N133" s="5" t="s">
        <v>3</v>
      </c>
      <c r="O133" s="5">
        <v>2</v>
      </c>
      <c r="P133" s="5"/>
      <c r="Q133" s="5"/>
      <c r="R133" s="5"/>
      <c r="S133" s="5"/>
      <c r="T133" s="5"/>
      <c r="U133" s="5"/>
      <c r="V133" s="5"/>
      <c r="W133" s="5">
        <v>0</v>
      </c>
      <c r="X133" s="5">
        <v>1</v>
      </c>
      <c r="Y133" s="5">
        <v>0</v>
      </c>
      <c r="Z133" s="5"/>
      <c r="AA133" s="5"/>
      <c r="AB133" s="5"/>
    </row>
    <row r="134" spans="1:28" x14ac:dyDescent="0.2">
      <c r="A134" s="5">
        <v>50</v>
      </c>
      <c r="B134" s="5">
        <v>1</v>
      </c>
      <c r="C134" s="5">
        <v>0</v>
      </c>
      <c r="D134" s="5">
        <v>1</v>
      </c>
      <c r="E134" s="5">
        <v>207</v>
      </c>
      <c r="F134" s="5">
        <f>ROUND(Source!U112,O134)</f>
        <v>20.6</v>
      </c>
      <c r="G134" s="5" t="s">
        <v>173</v>
      </c>
      <c r="H134" s="5" t="s">
        <v>174</v>
      </c>
      <c r="I134" s="5"/>
      <c r="J134" s="5"/>
      <c r="K134" s="5">
        <v>207</v>
      </c>
      <c r="L134" s="5">
        <v>21</v>
      </c>
      <c r="M134" s="5">
        <v>0</v>
      </c>
      <c r="N134" s="5" t="s">
        <v>3</v>
      </c>
      <c r="O134" s="5">
        <v>7</v>
      </c>
      <c r="P134" s="5"/>
      <c r="Q134" s="5"/>
      <c r="R134" s="5"/>
      <c r="S134" s="5"/>
      <c r="T134" s="5"/>
      <c r="U134" s="5"/>
      <c r="V134" s="5"/>
      <c r="W134" s="5">
        <v>20.6</v>
      </c>
      <c r="X134" s="5">
        <v>1</v>
      </c>
      <c r="Y134" s="5">
        <v>20.6</v>
      </c>
      <c r="Z134" s="5"/>
      <c r="AA134" s="5"/>
      <c r="AB134" s="5"/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208</v>
      </c>
      <c r="F135" s="5">
        <f>ROUND(Source!V112,O135)</f>
        <v>0.7</v>
      </c>
      <c r="G135" s="5" t="s">
        <v>175</v>
      </c>
      <c r="H135" s="5" t="s">
        <v>176</v>
      </c>
      <c r="I135" s="5"/>
      <c r="J135" s="5"/>
      <c r="K135" s="5">
        <v>208</v>
      </c>
      <c r="L135" s="5">
        <v>22</v>
      </c>
      <c r="M135" s="5">
        <v>3</v>
      </c>
      <c r="N135" s="5" t="s">
        <v>3</v>
      </c>
      <c r="O135" s="5">
        <v>7</v>
      </c>
      <c r="P135" s="5"/>
      <c r="Q135" s="5"/>
      <c r="R135" s="5"/>
      <c r="S135" s="5"/>
      <c r="T135" s="5"/>
      <c r="U135" s="5"/>
      <c r="V135" s="5"/>
      <c r="W135" s="5">
        <v>0.7</v>
      </c>
      <c r="X135" s="5">
        <v>1</v>
      </c>
      <c r="Y135" s="5">
        <v>0.7</v>
      </c>
      <c r="Z135" s="5"/>
      <c r="AA135" s="5"/>
      <c r="AB135" s="5"/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209</v>
      </c>
      <c r="F136" s="5">
        <f>ROUND(Source!W112,O136)</f>
        <v>0</v>
      </c>
      <c r="G136" s="5" t="s">
        <v>177</v>
      </c>
      <c r="H136" s="5" t="s">
        <v>178</v>
      </c>
      <c r="I136" s="5"/>
      <c r="J136" s="5"/>
      <c r="K136" s="5">
        <v>209</v>
      </c>
      <c r="L136" s="5">
        <v>23</v>
      </c>
      <c r="M136" s="5">
        <v>3</v>
      </c>
      <c r="N136" s="5" t="s">
        <v>3</v>
      </c>
      <c r="O136" s="5">
        <v>2</v>
      </c>
      <c r="P136" s="5"/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/>
      <c r="AA136" s="5"/>
      <c r="AB136" s="5"/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233</v>
      </c>
      <c r="F137" s="5">
        <f>ROUND(Source!BD112,O137)</f>
        <v>0</v>
      </c>
      <c r="G137" s="5" t="s">
        <v>179</v>
      </c>
      <c r="H137" s="5" t="s">
        <v>180</v>
      </c>
      <c r="I137" s="5"/>
      <c r="J137" s="5"/>
      <c r="K137" s="5">
        <v>233</v>
      </c>
      <c r="L137" s="5">
        <v>24</v>
      </c>
      <c r="M137" s="5">
        <v>3</v>
      </c>
      <c r="N137" s="5" t="s">
        <v>3</v>
      </c>
      <c r="O137" s="5">
        <v>2</v>
      </c>
      <c r="P137" s="5"/>
      <c r="Q137" s="5"/>
      <c r="R137" s="5"/>
      <c r="S137" s="5"/>
      <c r="T137" s="5"/>
      <c r="U137" s="5"/>
      <c r="V137" s="5"/>
      <c r="W137" s="5">
        <v>0</v>
      </c>
      <c r="X137" s="5">
        <v>1</v>
      </c>
      <c r="Y137" s="5">
        <v>0</v>
      </c>
      <c r="Z137" s="5"/>
      <c r="AA137" s="5"/>
      <c r="AB137" s="5"/>
    </row>
    <row r="138" spans="1:28" x14ac:dyDescent="0.2">
      <c r="A138" s="5">
        <v>50</v>
      </c>
      <c r="B138" s="5">
        <v>1</v>
      </c>
      <c r="C138" s="5">
        <v>0</v>
      </c>
      <c r="D138" s="5">
        <v>1</v>
      </c>
      <c r="E138" s="5">
        <v>210</v>
      </c>
      <c r="F138" s="5">
        <f>ROUND(Source!X112,O138)</f>
        <v>14259.14</v>
      </c>
      <c r="G138" s="5" t="s">
        <v>181</v>
      </c>
      <c r="H138" s="5" t="s">
        <v>182</v>
      </c>
      <c r="I138" s="5"/>
      <c r="J138" s="5"/>
      <c r="K138" s="5">
        <v>210</v>
      </c>
      <c r="L138" s="5">
        <v>25</v>
      </c>
      <c r="M138" s="5">
        <v>0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14259.14</v>
      </c>
      <c r="X138" s="5">
        <v>1</v>
      </c>
      <c r="Y138" s="5">
        <v>14259.14</v>
      </c>
      <c r="Z138" s="5"/>
      <c r="AA138" s="5"/>
      <c r="AB138" s="5"/>
    </row>
    <row r="139" spans="1:28" x14ac:dyDescent="0.2">
      <c r="A139" s="5">
        <v>50</v>
      </c>
      <c r="B139" s="5">
        <v>1</v>
      </c>
      <c r="C139" s="5">
        <v>0</v>
      </c>
      <c r="D139" s="5">
        <v>1</v>
      </c>
      <c r="E139" s="5">
        <v>211</v>
      </c>
      <c r="F139" s="5">
        <f>ROUND(Source!Y112,O139)</f>
        <v>7049.46</v>
      </c>
      <c r="G139" s="5" t="s">
        <v>183</v>
      </c>
      <c r="H139" s="5" t="s">
        <v>184</v>
      </c>
      <c r="I139" s="5"/>
      <c r="J139" s="5"/>
      <c r="K139" s="5">
        <v>211</v>
      </c>
      <c r="L139" s="5">
        <v>26</v>
      </c>
      <c r="M139" s="5">
        <v>0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7049.46</v>
      </c>
      <c r="X139" s="5">
        <v>1</v>
      </c>
      <c r="Y139" s="5">
        <v>7049.46</v>
      </c>
      <c r="Z139" s="5"/>
      <c r="AA139" s="5"/>
      <c r="AB139" s="5"/>
    </row>
    <row r="140" spans="1:28" x14ac:dyDescent="0.2">
      <c r="A140" s="5">
        <v>50</v>
      </c>
      <c r="B140" s="5">
        <v>1</v>
      </c>
      <c r="C140" s="5">
        <v>0</v>
      </c>
      <c r="D140" s="5">
        <v>1</v>
      </c>
      <c r="E140" s="5">
        <v>224</v>
      </c>
      <c r="F140" s="5">
        <f>ROUND(Source!AR112,O140)</f>
        <v>344262.3</v>
      </c>
      <c r="G140" s="5" t="s">
        <v>185</v>
      </c>
      <c r="H140" s="5" t="s">
        <v>186</v>
      </c>
      <c r="I140" s="5"/>
      <c r="J140" s="5"/>
      <c r="K140" s="5">
        <v>224</v>
      </c>
      <c r="L140" s="5">
        <v>27</v>
      </c>
      <c r="M140" s="5">
        <v>0</v>
      </c>
      <c r="N140" s="5" t="s">
        <v>3</v>
      </c>
      <c r="O140" s="5">
        <v>2</v>
      </c>
      <c r="P140" s="5"/>
      <c r="Q140" s="5"/>
      <c r="R140" s="5"/>
      <c r="S140" s="5"/>
      <c r="T140" s="5"/>
      <c r="U140" s="5"/>
      <c r="V140" s="5"/>
      <c r="W140" s="5">
        <v>344262.3</v>
      </c>
      <c r="X140" s="5">
        <v>1</v>
      </c>
      <c r="Y140" s="5">
        <v>344262.3</v>
      </c>
      <c r="Z140" s="5"/>
      <c r="AA140" s="5"/>
      <c r="AB140" s="5"/>
    </row>
    <row r="141" spans="1:28" x14ac:dyDescent="0.2">
      <c r="A141" s="5">
        <v>50</v>
      </c>
      <c r="B141" s="5">
        <v>1</v>
      </c>
      <c r="C141" s="5">
        <v>0</v>
      </c>
      <c r="D141" s="5">
        <v>2</v>
      </c>
      <c r="E141" s="5">
        <v>0</v>
      </c>
      <c r="F141" s="5">
        <f>ROUND(F140*0.22,O141)</f>
        <v>75737.710000000006</v>
      </c>
      <c r="G141" s="5" t="s">
        <v>187</v>
      </c>
      <c r="H141" s="5" t="s">
        <v>188</v>
      </c>
      <c r="I141" s="5"/>
      <c r="J141" s="5"/>
      <c r="K141" s="5">
        <v>212</v>
      </c>
      <c r="L141" s="5">
        <v>28</v>
      </c>
      <c r="M141" s="5">
        <v>0</v>
      </c>
      <c r="N141" s="5" t="s">
        <v>3</v>
      </c>
      <c r="O141" s="5">
        <v>2</v>
      </c>
      <c r="P141" s="5"/>
      <c r="Q141" s="5"/>
      <c r="R141" s="5"/>
      <c r="S141" s="5"/>
      <c r="T141" s="5"/>
      <c r="U141" s="5"/>
      <c r="V141" s="5"/>
      <c r="W141" s="5">
        <v>75737.710000000006</v>
      </c>
      <c r="X141" s="5">
        <v>1</v>
      </c>
      <c r="Y141" s="5">
        <v>75737.710000000006</v>
      </c>
      <c r="Z141" s="5"/>
      <c r="AA141" s="5"/>
      <c r="AB141" s="5"/>
    </row>
    <row r="142" spans="1:28" x14ac:dyDescent="0.2">
      <c r="A142" s="5">
        <v>50</v>
      </c>
      <c r="B142" s="5">
        <v>1</v>
      </c>
      <c r="C142" s="5">
        <v>0</v>
      </c>
      <c r="D142" s="5">
        <v>2</v>
      </c>
      <c r="E142" s="5">
        <v>0</v>
      </c>
      <c r="F142" s="5">
        <f>ROUND(F140+F141,O142)</f>
        <v>420000.01</v>
      </c>
      <c r="G142" s="5" t="s">
        <v>189</v>
      </c>
      <c r="H142" s="5" t="s">
        <v>190</v>
      </c>
      <c r="I142" s="5"/>
      <c r="J142" s="5"/>
      <c r="K142" s="5">
        <v>212</v>
      </c>
      <c r="L142" s="5">
        <v>29</v>
      </c>
      <c r="M142" s="5">
        <v>0</v>
      </c>
      <c r="N142" s="5" t="s">
        <v>3</v>
      </c>
      <c r="O142" s="5">
        <v>2</v>
      </c>
      <c r="P142" s="5"/>
      <c r="Q142" s="5"/>
      <c r="R142" s="5"/>
      <c r="S142" s="5"/>
      <c r="T142" s="5"/>
      <c r="U142" s="5"/>
      <c r="V142" s="5"/>
      <c r="W142" s="5">
        <v>420000.01</v>
      </c>
      <c r="X142" s="5">
        <v>1</v>
      </c>
      <c r="Y142" s="5">
        <v>420000.01</v>
      </c>
      <c r="Z142" s="5"/>
      <c r="AA142" s="5"/>
      <c r="AB142" s="5"/>
    </row>
    <row r="145" spans="1:16" x14ac:dyDescent="0.2">
      <c r="A145">
        <v>70</v>
      </c>
      <c r="B145">
        <v>1</v>
      </c>
      <c r="D145">
        <v>1</v>
      </c>
      <c r="E145" t="s">
        <v>191</v>
      </c>
      <c r="F145" t="s">
        <v>192</v>
      </c>
      <c r="G145">
        <v>0</v>
      </c>
      <c r="H145">
        <v>0</v>
      </c>
      <c r="I145" t="s">
        <v>3</v>
      </c>
      <c r="J145">
        <v>1</v>
      </c>
      <c r="K145">
        <v>0</v>
      </c>
      <c r="L145" t="s">
        <v>3</v>
      </c>
      <c r="M145" t="s">
        <v>3</v>
      </c>
      <c r="N145">
        <v>0</v>
      </c>
      <c r="P145" t="s">
        <v>193</v>
      </c>
    </row>
    <row r="146" spans="1:16" x14ac:dyDescent="0.2">
      <c r="A146">
        <v>70</v>
      </c>
      <c r="B146">
        <v>1</v>
      </c>
      <c r="D146">
        <v>2</v>
      </c>
      <c r="E146" t="s">
        <v>194</v>
      </c>
      <c r="F146" t="s">
        <v>195</v>
      </c>
      <c r="G146">
        <v>1</v>
      </c>
      <c r="H146">
        <v>0</v>
      </c>
      <c r="I146" t="s">
        <v>3</v>
      </c>
      <c r="J146">
        <v>1</v>
      </c>
      <c r="K146">
        <v>0</v>
      </c>
      <c r="L146" t="s">
        <v>3</v>
      </c>
      <c r="M146" t="s">
        <v>3</v>
      </c>
      <c r="N146">
        <v>0</v>
      </c>
      <c r="P146" t="s">
        <v>196</v>
      </c>
    </row>
    <row r="147" spans="1:16" x14ac:dyDescent="0.2">
      <c r="A147">
        <v>70</v>
      </c>
      <c r="B147">
        <v>1</v>
      </c>
      <c r="D147">
        <v>3</v>
      </c>
      <c r="E147" t="s">
        <v>197</v>
      </c>
      <c r="F147" t="s">
        <v>198</v>
      </c>
      <c r="G147">
        <v>0</v>
      </c>
      <c r="H147">
        <v>0</v>
      </c>
      <c r="I147" t="s">
        <v>3</v>
      </c>
      <c r="J147">
        <v>1</v>
      </c>
      <c r="K147">
        <v>0</v>
      </c>
      <c r="L147" t="s">
        <v>3</v>
      </c>
      <c r="M147" t="s">
        <v>3</v>
      </c>
      <c r="N147">
        <v>0</v>
      </c>
      <c r="P147" t="s">
        <v>199</v>
      </c>
    </row>
    <row r="148" spans="1:16" x14ac:dyDescent="0.2">
      <c r="A148">
        <v>70</v>
      </c>
      <c r="B148">
        <v>1</v>
      </c>
      <c r="D148">
        <v>4</v>
      </c>
      <c r="E148" t="s">
        <v>200</v>
      </c>
      <c r="F148" t="s">
        <v>201</v>
      </c>
      <c r="G148">
        <v>1</v>
      </c>
      <c r="H148">
        <v>0</v>
      </c>
      <c r="I148" t="s">
        <v>3</v>
      </c>
      <c r="J148">
        <v>2</v>
      </c>
      <c r="K148">
        <v>0</v>
      </c>
      <c r="L148" t="s">
        <v>3</v>
      </c>
      <c r="M148" t="s">
        <v>3</v>
      </c>
      <c r="N148">
        <v>0</v>
      </c>
      <c r="P148" t="s">
        <v>3</v>
      </c>
    </row>
    <row r="149" spans="1:16" x14ac:dyDescent="0.2">
      <c r="A149">
        <v>70</v>
      </c>
      <c r="B149">
        <v>1</v>
      </c>
      <c r="D149">
        <v>5</v>
      </c>
      <c r="E149" t="s">
        <v>202</v>
      </c>
      <c r="F149" t="s">
        <v>203</v>
      </c>
      <c r="G149">
        <v>0</v>
      </c>
      <c r="H149">
        <v>0</v>
      </c>
      <c r="I149" t="s">
        <v>3</v>
      </c>
      <c r="J149">
        <v>2</v>
      </c>
      <c r="K149">
        <v>0</v>
      </c>
      <c r="L149" t="s">
        <v>3</v>
      </c>
      <c r="M149" t="s">
        <v>3</v>
      </c>
      <c r="N149">
        <v>0</v>
      </c>
      <c r="P149" t="s">
        <v>3</v>
      </c>
    </row>
    <row r="150" spans="1:16" x14ac:dyDescent="0.2">
      <c r="A150">
        <v>70</v>
      </c>
      <c r="B150">
        <v>1</v>
      </c>
      <c r="D150">
        <v>6</v>
      </c>
      <c r="E150" t="s">
        <v>204</v>
      </c>
      <c r="F150" t="s">
        <v>205</v>
      </c>
      <c r="G150">
        <v>0</v>
      </c>
      <c r="H150">
        <v>0</v>
      </c>
      <c r="I150" t="s">
        <v>3</v>
      </c>
      <c r="J150">
        <v>2</v>
      </c>
      <c r="K150">
        <v>0</v>
      </c>
      <c r="L150" t="s">
        <v>3</v>
      </c>
      <c r="M150" t="s">
        <v>3</v>
      </c>
      <c r="N150">
        <v>0</v>
      </c>
      <c r="P150" t="s">
        <v>3</v>
      </c>
    </row>
    <row r="151" spans="1:16" x14ac:dyDescent="0.2">
      <c r="A151">
        <v>70</v>
      </c>
      <c r="B151">
        <v>1</v>
      </c>
      <c r="D151">
        <v>7</v>
      </c>
      <c r="E151" t="s">
        <v>206</v>
      </c>
      <c r="F151" t="s">
        <v>207</v>
      </c>
      <c r="G151">
        <v>0</v>
      </c>
      <c r="H151">
        <v>0</v>
      </c>
      <c r="I151" t="s">
        <v>208</v>
      </c>
      <c r="J151">
        <v>0</v>
      </c>
      <c r="K151">
        <v>0</v>
      </c>
      <c r="L151" t="s">
        <v>3</v>
      </c>
      <c r="M151" t="s">
        <v>3</v>
      </c>
      <c r="N151">
        <v>0</v>
      </c>
      <c r="P151" t="s">
        <v>209</v>
      </c>
    </row>
    <row r="152" spans="1:16" x14ac:dyDescent="0.2">
      <c r="A152">
        <v>70</v>
      </c>
      <c r="B152">
        <v>1</v>
      </c>
      <c r="D152">
        <v>8</v>
      </c>
      <c r="E152" t="s">
        <v>210</v>
      </c>
      <c r="F152" t="s">
        <v>211</v>
      </c>
      <c r="G152">
        <v>1</v>
      </c>
      <c r="H152">
        <v>0</v>
      </c>
      <c r="I152" t="s">
        <v>3</v>
      </c>
      <c r="J152">
        <v>5</v>
      </c>
      <c r="K152">
        <v>0</v>
      </c>
      <c r="L152" t="s">
        <v>3</v>
      </c>
      <c r="M152" t="s">
        <v>3</v>
      </c>
      <c r="N152">
        <v>0</v>
      </c>
      <c r="P152" t="s">
        <v>3</v>
      </c>
    </row>
    <row r="153" spans="1:16" x14ac:dyDescent="0.2">
      <c r="A153">
        <v>70</v>
      </c>
      <c r="B153">
        <v>1</v>
      </c>
      <c r="D153">
        <v>9</v>
      </c>
      <c r="E153" t="s">
        <v>212</v>
      </c>
      <c r="F153" t="s">
        <v>213</v>
      </c>
      <c r="G153">
        <v>0</v>
      </c>
      <c r="H153">
        <v>0</v>
      </c>
      <c r="I153" t="s">
        <v>3</v>
      </c>
      <c r="J153">
        <v>5</v>
      </c>
      <c r="K153">
        <v>0</v>
      </c>
      <c r="L153" t="s">
        <v>3</v>
      </c>
      <c r="M153" t="s">
        <v>3</v>
      </c>
      <c r="N153">
        <v>0</v>
      </c>
      <c r="P153" t="s">
        <v>214</v>
      </c>
    </row>
    <row r="154" spans="1:16" x14ac:dyDescent="0.2">
      <c r="A154">
        <v>70</v>
      </c>
      <c r="B154">
        <v>1</v>
      </c>
      <c r="D154">
        <v>10</v>
      </c>
      <c r="E154" t="s">
        <v>215</v>
      </c>
      <c r="F154" t="s">
        <v>216</v>
      </c>
      <c r="G154">
        <v>0</v>
      </c>
      <c r="H154">
        <v>0</v>
      </c>
      <c r="I154" t="s">
        <v>217</v>
      </c>
      <c r="J154">
        <v>5</v>
      </c>
      <c r="K154">
        <v>0</v>
      </c>
      <c r="L154" t="s">
        <v>3</v>
      </c>
      <c r="M154" t="s">
        <v>3</v>
      </c>
      <c r="N154">
        <v>0</v>
      </c>
      <c r="P154" t="s">
        <v>218</v>
      </c>
    </row>
    <row r="155" spans="1:16" x14ac:dyDescent="0.2">
      <c r="A155">
        <v>70</v>
      </c>
      <c r="B155">
        <v>1</v>
      </c>
      <c r="D155">
        <v>11</v>
      </c>
      <c r="E155" t="s">
        <v>219</v>
      </c>
      <c r="F155" t="s">
        <v>220</v>
      </c>
      <c r="G155">
        <v>0</v>
      </c>
      <c r="H155">
        <v>0</v>
      </c>
      <c r="I155" t="s">
        <v>221</v>
      </c>
      <c r="J155">
        <v>0</v>
      </c>
      <c r="K155">
        <v>0</v>
      </c>
      <c r="L155" t="s">
        <v>3</v>
      </c>
      <c r="M155" t="s">
        <v>3</v>
      </c>
      <c r="N155">
        <v>0</v>
      </c>
      <c r="P155" t="s">
        <v>222</v>
      </c>
    </row>
    <row r="156" spans="1:16" x14ac:dyDescent="0.2">
      <c r="A156">
        <v>70</v>
      </c>
      <c r="B156">
        <v>1</v>
      </c>
      <c r="D156">
        <v>12</v>
      </c>
      <c r="E156" t="s">
        <v>223</v>
      </c>
      <c r="F156" t="s">
        <v>224</v>
      </c>
      <c r="G156">
        <v>0</v>
      </c>
      <c r="H156">
        <v>0</v>
      </c>
      <c r="I156" t="s">
        <v>225</v>
      </c>
      <c r="J156">
        <v>0</v>
      </c>
      <c r="K156">
        <v>0</v>
      </c>
      <c r="L156" t="s">
        <v>3</v>
      </c>
      <c r="M156" t="s">
        <v>3</v>
      </c>
      <c r="N156">
        <v>0</v>
      </c>
      <c r="P156" t="s">
        <v>226</v>
      </c>
    </row>
    <row r="157" spans="1:16" x14ac:dyDescent="0.2">
      <c r="A157">
        <v>70</v>
      </c>
      <c r="B157">
        <v>1</v>
      </c>
      <c r="D157">
        <v>13</v>
      </c>
      <c r="E157" t="s">
        <v>227</v>
      </c>
      <c r="F157" t="s">
        <v>228</v>
      </c>
      <c r="G157">
        <v>0</v>
      </c>
      <c r="H157">
        <v>0</v>
      </c>
      <c r="I157" t="s">
        <v>229</v>
      </c>
      <c r="J157">
        <v>0</v>
      </c>
      <c r="K157">
        <v>0</v>
      </c>
      <c r="L157" t="s">
        <v>3</v>
      </c>
      <c r="M157" t="s">
        <v>3</v>
      </c>
      <c r="N157">
        <v>0</v>
      </c>
      <c r="P157" t="s">
        <v>230</v>
      </c>
    </row>
    <row r="158" spans="1:16" x14ac:dyDescent="0.2">
      <c r="A158">
        <v>70</v>
      </c>
      <c r="B158">
        <v>1</v>
      </c>
      <c r="D158">
        <v>14</v>
      </c>
      <c r="E158" t="s">
        <v>231</v>
      </c>
      <c r="F158" t="s">
        <v>232</v>
      </c>
      <c r="G158">
        <v>0</v>
      </c>
      <c r="H158">
        <v>0</v>
      </c>
      <c r="I158" t="s">
        <v>3</v>
      </c>
      <c r="J158">
        <v>0</v>
      </c>
      <c r="K158">
        <v>0</v>
      </c>
      <c r="L158" t="s">
        <v>3</v>
      </c>
      <c r="M158" t="s">
        <v>3</v>
      </c>
      <c r="N158">
        <v>0</v>
      </c>
      <c r="P158" t="s">
        <v>3</v>
      </c>
    </row>
    <row r="159" spans="1:16" x14ac:dyDescent="0.2">
      <c r="A159">
        <v>70</v>
      </c>
      <c r="B159">
        <v>1</v>
      </c>
      <c r="D159">
        <v>15</v>
      </c>
      <c r="E159" t="s">
        <v>233</v>
      </c>
      <c r="F159" t="s">
        <v>234</v>
      </c>
      <c r="G159">
        <v>0</v>
      </c>
      <c r="H159">
        <v>0</v>
      </c>
      <c r="I159" t="s">
        <v>3</v>
      </c>
      <c r="J159">
        <v>0</v>
      </c>
      <c r="K159">
        <v>0</v>
      </c>
      <c r="L159" t="s">
        <v>3</v>
      </c>
      <c r="M159" t="s">
        <v>3</v>
      </c>
      <c r="N159">
        <v>0</v>
      </c>
      <c r="P159" t="s">
        <v>235</v>
      </c>
    </row>
    <row r="160" spans="1:16" x14ac:dyDescent="0.2">
      <c r="A160">
        <v>70</v>
      </c>
      <c r="B160">
        <v>1</v>
      </c>
      <c r="D160">
        <v>16</v>
      </c>
      <c r="E160" t="s">
        <v>236</v>
      </c>
      <c r="F160" t="s">
        <v>237</v>
      </c>
      <c r="G160">
        <v>0</v>
      </c>
      <c r="H160">
        <v>0</v>
      </c>
      <c r="I160" t="s">
        <v>3</v>
      </c>
      <c r="J160">
        <v>3</v>
      </c>
      <c r="K160">
        <v>0</v>
      </c>
      <c r="L160" t="s">
        <v>3</v>
      </c>
      <c r="M160" t="s">
        <v>3</v>
      </c>
      <c r="N160">
        <v>0</v>
      </c>
      <c r="P160" t="s">
        <v>3</v>
      </c>
    </row>
    <row r="161" spans="1:50" x14ac:dyDescent="0.2">
      <c r="A161">
        <v>70</v>
      </c>
      <c r="B161">
        <v>1</v>
      </c>
      <c r="D161">
        <v>17</v>
      </c>
      <c r="E161" t="s">
        <v>238</v>
      </c>
      <c r="F161" t="s">
        <v>239</v>
      </c>
      <c r="G161">
        <v>1</v>
      </c>
      <c r="H161">
        <v>0</v>
      </c>
      <c r="I161" t="s">
        <v>3</v>
      </c>
      <c r="J161">
        <v>3</v>
      </c>
      <c r="K161">
        <v>0</v>
      </c>
      <c r="L161" t="s">
        <v>3</v>
      </c>
      <c r="M161" t="s">
        <v>3</v>
      </c>
      <c r="N161">
        <v>0</v>
      </c>
      <c r="P161" t="s">
        <v>3</v>
      </c>
    </row>
    <row r="162" spans="1:50" x14ac:dyDescent="0.2">
      <c r="A162">
        <v>70</v>
      </c>
      <c r="B162">
        <v>1</v>
      </c>
      <c r="D162">
        <v>1</v>
      </c>
      <c r="E162" t="s">
        <v>240</v>
      </c>
      <c r="F162" t="s">
        <v>241</v>
      </c>
      <c r="G162">
        <v>0.9</v>
      </c>
      <c r="H162">
        <v>1</v>
      </c>
      <c r="I162" t="s">
        <v>242</v>
      </c>
      <c r="J162">
        <v>0</v>
      </c>
      <c r="K162">
        <v>0</v>
      </c>
      <c r="L162" t="s">
        <v>3</v>
      </c>
      <c r="M162" t="s">
        <v>3</v>
      </c>
      <c r="N162">
        <v>0</v>
      </c>
      <c r="P162" t="s">
        <v>243</v>
      </c>
    </row>
    <row r="163" spans="1:50" x14ac:dyDescent="0.2">
      <c r="A163">
        <v>70</v>
      </c>
      <c r="B163">
        <v>1</v>
      </c>
      <c r="D163">
        <v>2</v>
      </c>
      <c r="E163" t="s">
        <v>244</v>
      </c>
      <c r="F163" t="s">
        <v>245</v>
      </c>
      <c r="G163">
        <v>0.85</v>
      </c>
      <c r="H163">
        <v>1</v>
      </c>
      <c r="I163" t="s">
        <v>246</v>
      </c>
      <c r="J163">
        <v>0</v>
      </c>
      <c r="K163">
        <v>0</v>
      </c>
      <c r="L163" t="s">
        <v>3</v>
      </c>
      <c r="M163" t="s">
        <v>3</v>
      </c>
      <c r="N163">
        <v>0</v>
      </c>
      <c r="P163" t="s">
        <v>247</v>
      </c>
    </row>
    <row r="164" spans="1:50" x14ac:dyDescent="0.2">
      <c r="A164">
        <v>70</v>
      </c>
      <c r="B164">
        <v>1</v>
      </c>
      <c r="D164">
        <v>3</v>
      </c>
      <c r="E164" t="s">
        <v>248</v>
      </c>
      <c r="F164" t="s">
        <v>249</v>
      </c>
      <c r="G164">
        <v>1.03</v>
      </c>
      <c r="H164">
        <v>0</v>
      </c>
      <c r="I164" t="s">
        <v>3</v>
      </c>
      <c r="J164">
        <v>0</v>
      </c>
      <c r="K164">
        <v>0</v>
      </c>
      <c r="L164" t="s">
        <v>3</v>
      </c>
      <c r="M164" t="s">
        <v>3</v>
      </c>
      <c r="N164">
        <v>0</v>
      </c>
      <c r="P164" t="s">
        <v>250</v>
      </c>
    </row>
    <row r="165" spans="1:50" x14ac:dyDescent="0.2">
      <c r="A165">
        <v>70</v>
      </c>
      <c r="B165">
        <v>1</v>
      </c>
      <c r="D165">
        <v>4</v>
      </c>
      <c r="E165" t="s">
        <v>251</v>
      </c>
      <c r="F165" t="s">
        <v>252</v>
      </c>
      <c r="G165">
        <v>1.1499999999999999</v>
      </c>
      <c r="H165">
        <v>0</v>
      </c>
      <c r="I165" t="s">
        <v>3</v>
      </c>
      <c r="J165">
        <v>0</v>
      </c>
      <c r="K165">
        <v>0</v>
      </c>
      <c r="L165" t="s">
        <v>3</v>
      </c>
      <c r="M165" t="s">
        <v>3</v>
      </c>
      <c r="N165">
        <v>0</v>
      </c>
      <c r="P165" t="s">
        <v>253</v>
      </c>
    </row>
    <row r="166" spans="1:50" x14ac:dyDescent="0.2">
      <c r="A166">
        <v>70</v>
      </c>
      <c r="B166">
        <v>1</v>
      </c>
      <c r="D166">
        <v>5</v>
      </c>
      <c r="E166" t="s">
        <v>254</v>
      </c>
      <c r="F166" t="s">
        <v>255</v>
      </c>
      <c r="G166">
        <v>7</v>
      </c>
      <c r="H166">
        <v>0</v>
      </c>
      <c r="I166" t="s">
        <v>3</v>
      </c>
      <c r="J166">
        <v>0</v>
      </c>
      <c r="K166">
        <v>0</v>
      </c>
      <c r="L166" t="s">
        <v>3</v>
      </c>
      <c r="M166" t="s">
        <v>3</v>
      </c>
      <c r="N166">
        <v>0</v>
      </c>
      <c r="P166" t="s">
        <v>3</v>
      </c>
    </row>
    <row r="167" spans="1:50" x14ac:dyDescent="0.2">
      <c r="A167">
        <v>70</v>
      </c>
      <c r="B167">
        <v>1</v>
      </c>
      <c r="D167">
        <v>6</v>
      </c>
      <c r="E167" t="s">
        <v>256</v>
      </c>
      <c r="F167" t="s">
        <v>3</v>
      </c>
      <c r="G167">
        <v>2</v>
      </c>
      <c r="H167">
        <v>0</v>
      </c>
      <c r="I167" t="s">
        <v>3</v>
      </c>
      <c r="J167">
        <v>0</v>
      </c>
      <c r="K167">
        <v>0</v>
      </c>
      <c r="L167" t="s">
        <v>3</v>
      </c>
      <c r="M167" t="s">
        <v>3</v>
      </c>
      <c r="N167">
        <v>0</v>
      </c>
      <c r="P167" t="s">
        <v>3</v>
      </c>
    </row>
    <row r="169" spans="1:50" x14ac:dyDescent="0.2">
      <c r="A169">
        <v>-1</v>
      </c>
    </row>
    <row r="171" spans="1:50" x14ac:dyDescent="0.2">
      <c r="A171" s="4">
        <v>75</v>
      </c>
      <c r="B171" s="4" t="s">
        <v>257</v>
      </c>
      <c r="C171" s="4">
        <v>2026</v>
      </c>
      <c r="D171" s="4">
        <v>0</v>
      </c>
      <c r="E171" s="4">
        <v>6</v>
      </c>
      <c r="F171" s="4">
        <v>1</v>
      </c>
      <c r="G171" s="4">
        <v>0</v>
      </c>
      <c r="H171" s="4">
        <v>1</v>
      </c>
      <c r="I171" s="4">
        <v>0</v>
      </c>
      <c r="J171" s="4">
        <v>1</v>
      </c>
      <c r="K171" s="4">
        <v>0</v>
      </c>
      <c r="L171" s="4">
        <v>0</v>
      </c>
      <c r="M171" s="4">
        <v>0</v>
      </c>
      <c r="N171" s="4">
        <v>92695824</v>
      </c>
      <c r="O171" s="4">
        <v>1</v>
      </c>
    </row>
    <row r="172" spans="1:50" x14ac:dyDescent="0.2">
      <c r="A172" s="6">
        <v>2</v>
      </c>
      <c r="B172" s="6" t="s">
        <v>258</v>
      </c>
      <c r="C172" s="6" t="s">
        <v>259</v>
      </c>
      <c r="D172" s="6">
        <v>0</v>
      </c>
      <c r="E172" s="6">
        <v>0</v>
      </c>
      <c r="F172" s="6">
        <v>0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>
        <v>92695825</v>
      </c>
    </row>
    <row r="173" spans="1:50" x14ac:dyDescent="0.2">
      <c r="A173" s="6">
        <v>1</v>
      </c>
      <c r="B173" s="6" t="s">
        <v>260</v>
      </c>
      <c r="C173" s="6" t="s">
        <v>261</v>
      </c>
      <c r="D173" s="6">
        <v>2026</v>
      </c>
      <c r="E173" s="6">
        <v>6</v>
      </c>
      <c r="F173" s="6">
        <v>1</v>
      </c>
      <c r="G173" s="6">
        <v>1</v>
      </c>
      <c r="H173" s="6">
        <v>0</v>
      </c>
      <c r="I173" s="6">
        <v>2</v>
      </c>
      <c r="J173" s="6">
        <v>1</v>
      </c>
      <c r="K173" s="6">
        <v>1</v>
      </c>
      <c r="L173" s="6">
        <v>1</v>
      </c>
      <c r="M173" s="6">
        <v>1</v>
      </c>
      <c r="N173" s="6">
        <v>1</v>
      </c>
      <c r="O173" s="6">
        <v>1</v>
      </c>
      <c r="P173" s="6">
        <v>1</v>
      </c>
      <c r="Q173" s="6">
        <v>1</v>
      </c>
      <c r="R173" s="6" t="s">
        <v>3</v>
      </c>
      <c r="S173" s="6" t="s">
        <v>3</v>
      </c>
      <c r="T173" s="6" t="s">
        <v>3</v>
      </c>
      <c r="U173" s="6" t="s">
        <v>3</v>
      </c>
      <c r="V173" s="6" t="s">
        <v>3</v>
      </c>
      <c r="W173" s="6" t="s">
        <v>3</v>
      </c>
      <c r="X173" s="6" t="s">
        <v>3</v>
      </c>
      <c r="Y173" s="6" t="s">
        <v>3</v>
      </c>
      <c r="Z173" s="6" t="s">
        <v>3</v>
      </c>
      <c r="AA173" s="6" t="s">
        <v>3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>
        <v>92695826</v>
      </c>
      <c r="AO173" s="6" t="s">
        <v>262</v>
      </c>
      <c r="AP173" s="6" t="s">
        <v>263</v>
      </c>
      <c r="AQ173" s="6">
        <v>46164</v>
      </c>
      <c r="AR173" s="6">
        <v>417</v>
      </c>
      <c r="AS173" s="6" t="s">
        <v>264</v>
      </c>
      <c r="AT173" s="6" t="s">
        <v>3</v>
      </c>
      <c r="AU173" s="6" t="s">
        <v>263</v>
      </c>
      <c r="AV173" s="6">
        <v>45957</v>
      </c>
      <c r="AW173" s="6">
        <v>23615</v>
      </c>
      <c r="AX173" s="6" t="s">
        <v>265</v>
      </c>
    </row>
    <row r="177" spans="1:5" x14ac:dyDescent="0.2">
      <c r="A177">
        <v>65</v>
      </c>
      <c r="C177">
        <v>1</v>
      </c>
      <c r="D177">
        <v>0</v>
      </c>
      <c r="E177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55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266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74933</v>
      </c>
      <c r="M1" s="2">
        <v>10</v>
      </c>
      <c r="N1" s="2">
        <v>12</v>
      </c>
      <c r="O1" s="2">
        <v>1</v>
      </c>
      <c r="P1" s="2">
        <v>0</v>
      </c>
      <c r="Q1" s="2">
        <v>2</v>
      </c>
    </row>
    <row r="4" spans="1:133" x14ac:dyDescent="0.2">
      <c r="A4" s="7">
        <v>2</v>
      </c>
      <c r="B4" s="7">
        <v>1</v>
      </c>
      <c r="C4" s="7">
        <v>-1</v>
      </c>
      <c r="D4" s="7"/>
      <c r="E4" s="7"/>
      <c r="F4" s="7"/>
      <c r="G4" s="7" t="s">
        <v>4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>
        <v>0</v>
      </c>
    </row>
    <row r="12" spans="1:133" x14ac:dyDescent="0.2">
      <c r="A12" s="7">
        <v>1</v>
      </c>
      <c r="B12" s="7">
        <v>53</v>
      </c>
      <c r="C12" s="7">
        <v>0</v>
      </c>
      <c r="D12" s="7"/>
      <c r="E12" s="7">
        <v>0</v>
      </c>
      <c r="F12" s="7" t="s">
        <v>5</v>
      </c>
      <c r="G12" s="7" t="s">
        <v>6</v>
      </c>
      <c r="H12" s="7" t="s">
        <v>3</v>
      </c>
      <c r="I12" s="7">
        <v>0</v>
      </c>
      <c r="J12" s="7" t="s">
        <v>3</v>
      </c>
      <c r="K12" s="7">
        <v>0</v>
      </c>
      <c r="L12" s="7">
        <v>0</v>
      </c>
      <c r="M12" s="7">
        <v>523</v>
      </c>
      <c r="N12" s="7"/>
      <c r="O12" s="7">
        <v>0</v>
      </c>
      <c r="P12" s="7">
        <v>0</v>
      </c>
      <c r="Q12" s="7">
        <v>7</v>
      </c>
      <c r="R12" s="7">
        <v>0</v>
      </c>
      <c r="S12" s="7"/>
      <c r="T12" s="7">
        <v>4</v>
      </c>
      <c r="U12" s="7" t="s">
        <v>3</v>
      </c>
      <c r="V12" s="7">
        <v>0</v>
      </c>
      <c r="W12" s="7" t="s">
        <v>3</v>
      </c>
      <c r="X12" s="7" t="s">
        <v>3</v>
      </c>
      <c r="Y12" s="7" t="s">
        <v>3</v>
      </c>
      <c r="Z12" s="7" t="s">
        <v>3</v>
      </c>
      <c r="AA12" s="7" t="s">
        <v>3</v>
      </c>
      <c r="AB12" s="7" t="s">
        <v>3</v>
      </c>
      <c r="AC12" s="7" t="s">
        <v>3</v>
      </c>
      <c r="AD12" s="7" t="s">
        <v>3</v>
      </c>
      <c r="AE12" s="7" t="s">
        <v>3</v>
      </c>
      <c r="AF12" s="7" t="s">
        <v>3</v>
      </c>
      <c r="AG12" s="7" t="s">
        <v>3</v>
      </c>
      <c r="AH12" s="7" t="s">
        <v>3</v>
      </c>
      <c r="AI12" s="7" t="s">
        <v>3</v>
      </c>
      <c r="AJ12" s="7" t="s">
        <v>3</v>
      </c>
      <c r="AK12" s="7"/>
      <c r="AL12" s="7" t="s">
        <v>3</v>
      </c>
      <c r="AM12" s="7" t="s">
        <v>3</v>
      </c>
      <c r="AN12" s="7" t="s">
        <v>3</v>
      </c>
      <c r="AO12" s="7"/>
      <c r="AP12" s="7" t="s">
        <v>3</v>
      </c>
      <c r="AQ12" s="7" t="s">
        <v>3</v>
      </c>
      <c r="AR12" s="7" t="s">
        <v>3</v>
      </c>
      <c r="AS12" s="7"/>
      <c r="AT12" s="7"/>
      <c r="AU12" s="7"/>
      <c r="AV12" s="7"/>
      <c r="AW12" s="7"/>
      <c r="AX12" s="7" t="s">
        <v>3</v>
      </c>
      <c r="AY12" s="7" t="s">
        <v>3</v>
      </c>
      <c r="AZ12" s="7" t="s">
        <v>3</v>
      </c>
      <c r="BA12" s="7"/>
      <c r="BB12" s="7">
        <v>0</v>
      </c>
      <c r="BC12" s="7"/>
      <c r="BD12" s="7"/>
      <c r="BE12" s="7"/>
      <c r="BF12" s="7"/>
      <c r="BG12" s="7"/>
      <c r="BH12" s="7" t="s">
        <v>7</v>
      </c>
      <c r="BI12" s="7" t="s">
        <v>8</v>
      </c>
      <c r="BJ12" s="7">
        <v>1</v>
      </c>
      <c r="BK12" s="7">
        <v>1</v>
      </c>
      <c r="BL12" s="7">
        <v>0</v>
      </c>
      <c r="BM12" s="7">
        <v>0</v>
      </c>
      <c r="BN12" s="7">
        <v>1</v>
      </c>
      <c r="BO12" s="7">
        <v>0</v>
      </c>
      <c r="BP12" s="7">
        <v>6</v>
      </c>
      <c r="BQ12" s="7">
        <v>2</v>
      </c>
      <c r="BR12" s="7">
        <v>1</v>
      </c>
      <c r="BS12" s="7">
        <v>1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 t="s">
        <v>9</v>
      </c>
      <c r="BZ12" s="7" t="s">
        <v>10</v>
      </c>
      <c r="CA12" s="7" t="s">
        <v>11</v>
      </c>
      <c r="CB12" s="7" t="s">
        <v>11</v>
      </c>
      <c r="CC12" s="7" t="s">
        <v>11</v>
      </c>
      <c r="CD12" s="7" t="s">
        <v>11</v>
      </c>
      <c r="CE12" s="7" t="s">
        <v>12</v>
      </c>
      <c r="CF12" s="7">
        <v>0</v>
      </c>
      <c r="CG12" s="7">
        <v>0</v>
      </c>
      <c r="CH12" s="7">
        <v>487096328</v>
      </c>
      <c r="CI12" s="7" t="s">
        <v>3</v>
      </c>
      <c r="CJ12" s="7" t="s">
        <v>3</v>
      </c>
      <c r="CK12" s="7">
        <v>18</v>
      </c>
      <c r="CL12" s="7"/>
      <c r="CM12" s="7"/>
      <c r="CN12" s="7"/>
      <c r="CO12" s="7"/>
      <c r="CP12" s="7"/>
      <c r="CQ12" s="7" t="s">
        <v>13</v>
      </c>
      <c r="CR12" s="7" t="s">
        <v>14</v>
      </c>
      <c r="CS12" s="7">
        <v>46161</v>
      </c>
      <c r="CT12" s="7">
        <v>567</v>
      </c>
      <c r="CU12" s="7">
        <v>18</v>
      </c>
      <c r="CV12" s="7" t="s">
        <v>359</v>
      </c>
      <c r="CW12" s="7"/>
      <c r="CX12" s="7"/>
      <c r="CY12" s="7">
        <v>0</v>
      </c>
      <c r="CZ12" s="7" t="s">
        <v>3</v>
      </c>
      <c r="DA12" s="7" t="s">
        <v>3</v>
      </c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>
        <v>0</v>
      </c>
    </row>
    <row r="14" spans="1:133" x14ac:dyDescent="0.2">
      <c r="A14" s="7">
        <v>22</v>
      </c>
      <c r="B14" s="7">
        <v>1</v>
      </c>
      <c r="C14" s="7">
        <v>0</v>
      </c>
      <c r="D14" s="7">
        <v>92695824</v>
      </c>
      <c r="E14" s="7">
        <v>0</v>
      </c>
      <c r="F14" s="7">
        <v>2</v>
      </c>
      <c r="G14" s="7">
        <v>1</v>
      </c>
      <c r="H14" s="7"/>
      <c r="I14" s="7"/>
      <c r="J14" s="7"/>
      <c r="K14" s="7"/>
      <c r="L14" s="7"/>
      <c r="M14" s="7"/>
      <c r="N14" s="7"/>
      <c r="O14" s="7"/>
    </row>
    <row r="16" spans="1:133" x14ac:dyDescent="0.2">
      <c r="A16" s="8">
        <v>3</v>
      </c>
      <c r="B16" s="8">
        <v>1</v>
      </c>
      <c r="C16" s="8" t="s">
        <v>15</v>
      </c>
      <c r="D16" s="8" t="s">
        <v>6</v>
      </c>
      <c r="E16" s="9">
        <f>ROUND((Source!F97)/1000,2)</f>
        <v>0</v>
      </c>
      <c r="F16" s="9">
        <f>ROUND((Source!F98)/1000,2)</f>
        <v>42.36</v>
      </c>
      <c r="G16" s="9">
        <f>ROUND((Source!F89)/1000,2)</f>
        <v>301.89999999999998</v>
      </c>
      <c r="H16" s="9">
        <f>ROUND((Source!F99)/1000+(Source!F100)/1000,2)</f>
        <v>0</v>
      </c>
      <c r="I16" s="9">
        <f>E16+F16+G16+H16</f>
        <v>344.26</v>
      </c>
      <c r="J16" s="9">
        <f>ROUND((Source!F95+Source!F94)/1000,2)</f>
        <v>16.02</v>
      </c>
      <c r="K16" s="9">
        <v>629.44000000000005</v>
      </c>
      <c r="L16" s="9">
        <v>0</v>
      </c>
      <c r="M16" s="9">
        <v>0</v>
      </c>
      <c r="N16" s="9">
        <f>I16+L16+M16</f>
        <v>344.26</v>
      </c>
      <c r="AI16" s="8">
        <v>0</v>
      </c>
      <c r="AJ16" s="8">
        <v>-1</v>
      </c>
      <c r="AK16" s="8" t="s">
        <v>3</v>
      </c>
      <c r="AL16" s="8" t="s">
        <v>3</v>
      </c>
      <c r="AM16" s="8" t="s">
        <v>3</v>
      </c>
      <c r="AN16" s="8">
        <v>0</v>
      </c>
      <c r="AO16" s="8" t="s">
        <v>3</v>
      </c>
      <c r="AP16" s="8" t="s">
        <v>3</v>
      </c>
      <c r="AT16" s="9">
        <v>21048.94</v>
      </c>
      <c r="AU16" s="9">
        <v>306488.19</v>
      </c>
      <c r="AV16" s="9">
        <v>0</v>
      </c>
      <c r="AW16" s="9">
        <v>301904.76</v>
      </c>
      <c r="AX16" s="9">
        <v>0</v>
      </c>
      <c r="AY16" s="9">
        <v>444.01</v>
      </c>
      <c r="AZ16" s="9">
        <v>511.76</v>
      </c>
      <c r="BA16" s="9">
        <v>15509.74</v>
      </c>
      <c r="BB16" s="9">
        <v>0</v>
      </c>
      <c r="BC16" s="9">
        <v>42357.54</v>
      </c>
      <c r="BD16" s="9">
        <v>0</v>
      </c>
      <c r="BE16" s="9">
        <v>0</v>
      </c>
      <c r="BF16" s="9">
        <v>20.6</v>
      </c>
      <c r="BG16" s="9">
        <v>0.7</v>
      </c>
      <c r="BH16" s="9">
        <v>0</v>
      </c>
      <c r="BI16" s="9">
        <v>14259.14</v>
      </c>
      <c r="BJ16" s="9">
        <v>7049.46</v>
      </c>
      <c r="BK16" s="9">
        <v>344262.3</v>
      </c>
    </row>
    <row r="18" spans="1:16" x14ac:dyDescent="0.2">
      <c r="A18" s="2">
        <v>51</v>
      </c>
      <c r="E18" s="2">
        <v>0</v>
      </c>
      <c r="F18" s="2">
        <v>42.36</v>
      </c>
      <c r="G18" s="2">
        <v>301.89999999999998</v>
      </c>
      <c r="H18" s="2">
        <v>0</v>
      </c>
      <c r="I18" s="2">
        <v>344.26</v>
      </c>
      <c r="J18" s="2">
        <v>16.02</v>
      </c>
      <c r="K18" s="2">
        <v>629.44000000000005</v>
      </c>
      <c r="L18" s="2">
        <v>0</v>
      </c>
      <c r="M18" s="2">
        <v>0</v>
      </c>
      <c r="N18" s="2">
        <v>344.26</v>
      </c>
    </row>
    <row r="20" spans="1:16" x14ac:dyDescent="0.2">
      <c r="A20" s="10">
        <v>50</v>
      </c>
      <c r="B20" s="10">
        <v>0</v>
      </c>
      <c r="C20" s="10">
        <v>0</v>
      </c>
      <c r="D20" s="10">
        <v>1</v>
      </c>
      <c r="E20" s="10">
        <v>201</v>
      </c>
      <c r="F20" s="10">
        <v>21048.94</v>
      </c>
      <c r="G20" s="10" t="s">
        <v>133</v>
      </c>
      <c r="H20" s="10" t="s">
        <v>134</v>
      </c>
      <c r="I20" s="10"/>
      <c r="J20" s="10"/>
      <c r="K20" s="10">
        <v>201</v>
      </c>
      <c r="L20" s="10">
        <v>1</v>
      </c>
      <c r="M20" s="10">
        <v>3</v>
      </c>
      <c r="N20" s="10" t="s">
        <v>3</v>
      </c>
      <c r="O20" s="10">
        <v>2</v>
      </c>
      <c r="P20" s="10"/>
    </row>
    <row r="21" spans="1:16" x14ac:dyDescent="0.2">
      <c r="A21" s="10">
        <v>50</v>
      </c>
      <c r="B21" s="10">
        <v>0</v>
      </c>
      <c r="C21" s="10">
        <v>0</v>
      </c>
      <c r="D21" s="10">
        <v>1</v>
      </c>
      <c r="E21" s="10">
        <v>202</v>
      </c>
      <c r="F21" s="10">
        <v>306488.19</v>
      </c>
      <c r="G21" s="10" t="s">
        <v>135</v>
      </c>
      <c r="H21" s="10" t="s">
        <v>136</v>
      </c>
      <c r="I21" s="10"/>
      <c r="J21" s="10"/>
      <c r="K21" s="10">
        <v>202</v>
      </c>
      <c r="L21" s="10">
        <v>2</v>
      </c>
      <c r="M21" s="10">
        <v>3</v>
      </c>
      <c r="N21" s="10" t="s">
        <v>3</v>
      </c>
      <c r="O21" s="10">
        <v>2</v>
      </c>
      <c r="P21" s="10"/>
    </row>
    <row r="22" spans="1:16" x14ac:dyDescent="0.2">
      <c r="A22" s="10">
        <v>50</v>
      </c>
      <c r="B22" s="10">
        <v>0</v>
      </c>
      <c r="C22" s="10">
        <v>0</v>
      </c>
      <c r="D22" s="10">
        <v>1</v>
      </c>
      <c r="E22" s="10">
        <v>222</v>
      </c>
      <c r="F22" s="10">
        <v>0</v>
      </c>
      <c r="G22" s="10" t="s">
        <v>137</v>
      </c>
      <c r="H22" s="10" t="s">
        <v>138</v>
      </c>
      <c r="I22" s="10"/>
      <c r="J22" s="10"/>
      <c r="K22" s="10">
        <v>222</v>
      </c>
      <c r="L22" s="10">
        <v>3</v>
      </c>
      <c r="M22" s="10">
        <v>3</v>
      </c>
      <c r="N22" s="10" t="s">
        <v>3</v>
      </c>
      <c r="O22" s="10">
        <v>2</v>
      </c>
      <c r="P22" s="10"/>
    </row>
    <row r="23" spans="1:16" x14ac:dyDescent="0.2">
      <c r="A23" s="10">
        <v>50</v>
      </c>
      <c r="B23" s="10">
        <v>0</v>
      </c>
      <c r="C23" s="10">
        <v>0</v>
      </c>
      <c r="D23" s="10">
        <v>1</v>
      </c>
      <c r="E23" s="10">
        <v>225</v>
      </c>
      <c r="F23" s="10">
        <v>306488.19</v>
      </c>
      <c r="G23" s="10" t="s">
        <v>139</v>
      </c>
      <c r="H23" s="10" t="s">
        <v>140</v>
      </c>
      <c r="I23" s="10"/>
      <c r="J23" s="10"/>
      <c r="K23" s="10">
        <v>225</v>
      </c>
      <c r="L23" s="10">
        <v>4</v>
      </c>
      <c r="M23" s="10">
        <v>3</v>
      </c>
      <c r="N23" s="10" t="s">
        <v>3</v>
      </c>
      <c r="O23" s="10">
        <v>2</v>
      </c>
      <c r="P23" s="10"/>
    </row>
    <row r="24" spans="1:16" x14ac:dyDescent="0.2">
      <c r="A24" s="10">
        <v>50</v>
      </c>
      <c r="B24" s="10">
        <v>0</v>
      </c>
      <c r="C24" s="10">
        <v>0</v>
      </c>
      <c r="D24" s="10">
        <v>1</v>
      </c>
      <c r="E24" s="10">
        <v>226</v>
      </c>
      <c r="F24" s="10">
        <v>4583.43</v>
      </c>
      <c r="G24" s="10" t="s">
        <v>141</v>
      </c>
      <c r="H24" s="10" t="s">
        <v>142</v>
      </c>
      <c r="I24" s="10"/>
      <c r="J24" s="10"/>
      <c r="K24" s="10">
        <v>226</v>
      </c>
      <c r="L24" s="10">
        <v>5</v>
      </c>
      <c r="M24" s="10">
        <v>3</v>
      </c>
      <c r="N24" s="10" t="s">
        <v>3</v>
      </c>
      <c r="O24" s="10">
        <v>2</v>
      </c>
      <c r="P24" s="10"/>
    </row>
    <row r="25" spans="1:16" x14ac:dyDescent="0.2">
      <c r="A25" s="10">
        <v>50</v>
      </c>
      <c r="B25" s="10">
        <v>0</v>
      </c>
      <c r="C25" s="10">
        <v>0</v>
      </c>
      <c r="D25" s="10">
        <v>1</v>
      </c>
      <c r="E25" s="10">
        <v>227</v>
      </c>
      <c r="F25" s="10">
        <v>0</v>
      </c>
      <c r="G25" s="10" t="s">
        <v>143</v>
      </c>
      <c r="H25" s="10" t="s">
        <v>144</v>
      </c>
      <c r="I25" s="10"/>
      <c r="J25" s="10"/>
      <c r="K25" s="10">
        <v>227</v>
      </c>
      <c r="L25" s="10">
        <v>6</v>
      </c>
      <c r="M25" s="10">
        <v>3</v>
      </c>
      <c r="N25" s="10" t="s">
        <v>3</v>
      </c>
      <c r="O25" s="10">
        <v>2</v>
      </c>
      <c r="P25" s="10"/>
    </row>
    <row r="26" spans="1:16" x14ac:dyDescent="0.2">
      <c r="A26" s="10">
        <v>50</v>
      </c>
      <c r="B26" s="10">
        <v>0</v>
      </c>
      <c r="C26" s="10">
        <v>0</v>
      </c>
      <c r="D26" s="10">
        <v>1</v>
      </c>
      <c r="E26" s="10">
        <v>228</v>
      </c>
      <c r="F26" s="10">
        <v>4583.43</v>
      </c>
      <c r="G26" s="10" t="s">
        <v>145</v>
      </c>
      <c r="H26" s="10" t="s">
        <v>146</v>
      </c>
      <c r="I26" s="10"/>
      <c r="J26" s="10"/>
      <c r="K26" s="10">
        <v>228</v>
      </c>
      <c r="L26" s="10">
        <v>7</v>
      </c>
      <c r="M26" s="10">
        <v>3</v>
      </c>
      <c r="N26" s="10" t="s">
        <v>3</v>
      </c>
      <c r="O26" s="10">
        <v>2</v>
      </c>
      <c r="P26" s="10"/>
    </row>
    <row r="27" spans="1:16" x14ac:dyDescent="0.2">
      <c r="A27" s="10">
        <v>50</v>
      </c>
      <c r="B27" s="10">
        <v>0</v>
      </c>
      <c r="C27" s="10">
        <v>0</v>
      </c>
      <c r="D27" s="10">
        <v>1</v>
      </c>
      <c r="E27" s="10">
        <v>216</v>
      </c>
      <c r="F27" s="10">
        <v>301904.76</v>
      </c>
      <c r="G27" s="10" t="s">
        <v>147</v>
      </c>
      <c r="H27" s="10" t="s">
        <v>148</v>
      </c>
      <c r="I27" s="10"/>
      <c r="J27" s="10"/>
      <c r="K27" s="10">
        <v>216</v>
      </c>
      <c r="L27" s="10">
        <v>8</v>
      </c>
      <c r="M27" s="10">
        <v>3</v>
      </c>
      <c r="N27" s="10" t="s">
        <v>3</v>
      </c>
      <c r="O27" s="10">
        <v>2</v>
      </c>
      <c r="P27" s="10"/>
    </row>
    <row r="28" spans="1:16" x14ac:dyDescent="0.2">
      <c r="A28" s="10">
        <v>50</v>
      </c>
      <c r="B28" s="10">
        <v>0</v>
      </c>
      <c r="C28" s="10">
        <v>0</v>
      </c>
      <c r="D28" s="10">
        <v>1</v>
      </c>
      <c r="E28" s="10">
        <v>223</v>
      </c>
      <c r="F28" s="10">
        <v>0</v>
      </c>
      <c r="G28" s="10" t="s">
        <v>149</v>
      </c>
      <c r="H28" s="10" t="s">
        <v>150</v>
      </c>
      <c r="I28" s="10"/>
      <c r="J28" s="10"/>
      <c r="K28" s="10">
        <v>223</v>
      </c>
      <c r="L28" s="10">
        <v>9</v>
      </c>
      <c r="M28" s="10">
        <v>3</v>
      </c>
      <c r="N28" s="10" t="s">
        <v>3</v>
      </c>
      <c r="O28" s="10">
        <v>2</v>
      </c>
      <c r="P28" s="10"/>
    </row>
    <row r="29" spans="1:16" x14ac:dyDescent="0.2">
      <c r="A29" s="10">
        <v>50</v>
      </c>
      <c r="B29" s="10">
        <v>0</v>
      </c>
      <c r="C29" s="10">
        <v>0</v>
      </c>
      <c r="D29" s="10">
        <v>1</v>
      </c>
      <c r="E29" s="10">
        <v>229</v>
      </c>
      <c r="F29" s="10">
        <v>301904.76</v>
      </c>
      <c r="G29" s="10" t="s">
        <v>151</v>
      </c>
      <c r="H29" s="10" t="s">
        <v>152</v>
      </c>
      <c r="I29" s="10"/>
      <c r="J29" s="10"/>
      <c r="K29" s="10">
        <v>229</v>
      </c>
      <c r="L29" s="10">
        <v>10</v>
      </c>
      <c r="M29" s="10">
        <v>3</v>
      </c>
      <c r="N29" s="10" t="s">
        <v>3</v>
      </c>
      <c r="O29" s="10">
        <v>2</v>
      </c>
      <c r="P29" s="10"/>
    </row>
    <row r="30" spans="1:16" x14ac:dyDescent="0.2">
      <c r="A30" s="10">
        <v>50</v>
      </c>
      <c r="B30" s="10">
        <v>0</v>
      </c>
      <c r="C30" s="10">
        <v>0</v>
      </c>
      <c r="D30" s="10">
        <v>1</v>
      </c>
      <c r="E30" s="10">
        <v>203</v>
      </c>
      <c r="F30" s="10">
        <v>444.01</v>
      </c>
      <c r="G30" s="10" t="s">
        <v>153</v>
      </c>
      <c r="H30" s="10" t="s">
        <v>154</v>
      </c>
      <c r="I30" s="10"/>
      <c r="J30" s="10"/>
      <c r="K30" s="10">
        <v>203</v>
      </c>
      <c r="L30" s="10">
        <v>11</v>
      </c>
      <c r="M30" s="10">
        <v>3</v>
      </c>
      <c r="N30" s="10" t="s">
        <v>3</v>
      </c>
      <c r="O30" s="10">
        <v>2</v>
      </c>
      <c r="P30" s="10"/>
    </row>
    <row r="31" spans="1:16" x14ac:dyDescent="0.2">
      <c r="A31" s="10">
        <v>50</v>
      </c>
      <c r="B31" s="10">
        <v>0</v>
      </c>
      <c r="C31" s="10">
        <v>0</v>
      </c>
      <c r="D31" s="10">
        <v>1</v>
      </c>
      <c r="E31" s="10">
        <v>231</v>
      </c>
      <c r="F31" s="10">
        <v>0</v>
      </c>
      <c r="G31" s="10" t="s">
        <v>155</v>
      </c>
      <c r="H31" s="10" t="s">
        <v>156</v>
      </c>
      <c r="I31" s="10"/>
      <c r="J31" s="10"/>
      <c r="K31" s="10">
        <v>231</v>
      </c>
      <c r="L31" s="10">
        <v>12</v>
      </c>
      <c r="M31" s="10">
        <v>3</v>
      </c>
      <c r="N31" s="10" t="s">
        <v>3</v>
      </c>
      <c r="O31" s="10">
        <v>2</v>
      </c>
      <c r="P31" s="10"/>
    </row>
    <row r="32" spans="1:16" x14ac:dyDescent="0.2">
      <c r="A32" s="10">
        <v>50</v>
      </c>
      <c r="B32" s="10">
        <v>0</v>
      </c>
      <c r="C32" s="10">
        <v>0</v>
      </c>
      <c r="D32" s="10">
        <v>1</v>
      </c>
      <c r="E32" s="10">
        <v>204</v>
      </c>
      <c r="F32" s="10">
        <v>511.76</v>
      </c>
      <c r="G32" s="10" t="s">
        <v>157</v>
      </c>
      <c r="H32" s="10" t="s">
        <v>158</v>
      </c>
      <c r="I32" s="10"/>
      <c r="J32" s="10"/>
      <c r="K32" s="10">
        <v>204</v>
      </c>
      <c r="L32" s="10">
        <v>13</v>
      </c>
      <c r="M32" s="10">
        <v>3</v>
      </c>
      <c r="N32" s="10" t="s">
        <v>3</v>
      </c>
      <c r="O32" s="10">
        <v>2</v>
      </c>
      <c r="P32" s="10"/>
    </row>
    <row r="33" spans="1:16" x14ac:dyDescent="0.2">
      <c r="A33" s="10">
        <v>50</v>
      </c>
      <c r="B33" s="10">
        <v>0</v>
      </c>
      <c r="C33" s="10">
        <v>0</v>
      </c>
      <c r="D33" s="10">
        <v>1</v>
      </c>
      <c r="E33" s="10">
        <v>205</v>
      </c>
      <c r="F33" s="10">
        <v>15509.74</v>
      </c>
      <c r="G33" s="10" t="s">
        <v>159</v>
      </c>
      <c r="H33" s="10" t="s">
        <v>160</v>
      </c>
      <c r="I33" s="10"/>
      <c r="J33" s="10"/>
      <c r="K33" s="10">
        <v>205</v>
      </c>
      <c r="L33" s="10">
        <v>14</v>
      </c>
      <c r="M33" s="10">
        <v>3</v>
      </c>
      <c r="N33" s="10" t="s">
        <v>3</v>
      </c>
      <c r="O33" s="10">
        <v>2</v>
      </c>
      <c r="P33" s="10"/>
    </row>
    <row r="34" spans="1:16" x14ac:dyDescent="0.2">
      <c r="A34" s="10">
        <v>50</v>
      </c>
      <c r="B34" s="10">
        <v>0</v>
      </c>
      <c r="C34" s="10">
        <v>0</v>
      </c>
      <c r="D34" s="10">
        <v>1</v>
      </c>
      <c r="E34" s="10">
        <v>232</v>
      </c>
      <c r="F34" s="10">
        <v>0</v>
      </c>
      <c r="G34" s="10" t="s">
        <v>161</v>
      </c>
      <c r="H34" s="10" t="s">
        <v>162</v>
      </c>
      <c r="I34" s="10"/>
      <c r="J34" s="10"/>
      <c r="K34" s="10">
        <v>232</v>
      </c>
      <c r="L34" s="10">
        <v>15</v>
      </c>
      <c r="M34" s="10">
        <v>3</v>
      </c>
      <c r="N34" s="10" t="s">
        <v>3</v>
      </c>
      <c r="O34" s="10">
        <v>2</v>
      </c>
      <c r="P34" s="10"/>
    </row>
    <row r="35" spans="1:16" x14ac:dyDescent="0.2">
      <c r="A35" s="10">
        <v>50</v>
      </c>
      <c r="B35" s="10">
        <v>0</v>
      </c>
      <c r="C35" s="10">
        <v>0</v>
      </c>
      <c r="D35" s="10">
        <v>1</v>
      </c>
      <c r="E35" s="10">
        <v>214</v>
      </c>
      <c r="F35" s="10">
        <v>0</v>
      </c>
      <c r="G35" s="10" t="s">
        <v>163</v>
      </c>
      <c r="H35" s="10" t="s">
        <v>164</v>
      </c>
      <c r="I35" s="10"/>
      <c r="J35" s="10"/>
      <c r="K35" s="10">
        <v>214</v>
      </c>
      <c r="L35" s="10">
        <v>16</v>
      </c>
      <c r="M35" s="10">
        <v>3</v>
      </c>
      <c r="N35" s="10" t="s">
        <v>3</v>
      </c>
      <c r="O35" s="10">
        <v>2</v>
      </c>
      <c r="P35" s="10"/>
    </row>
    <row r="36" spans="1:16" x14ac:dyDescent="0.2">
      <c r="A36" s="10">
        <v>50</v>
      </c>
      <c r="B36" s="10">
        <v>0</v>
      </c>
      <c r="C36" s="10">
        <v>0</v>
      </c>
      <c r="D36" s="10">
        <v>1</v>
      </c>
      <c r="E36" s="10">
        <v>215</v>
      </c>
      <c r="F36" s="10">
        <v>42357.54</v>
      </c>
      <c r="G36" s="10" t="s">
        <v>165</v>
      </c>
      <c r="H36" s="10" t="s">
        <v>166</v>
      </c>
      <c r="I36" s="10"/>
      <c r="J36" s="10"/>
      <c r="K36" s="10">
        <v>215</v>
      </c>
      <c r="L36" s="10">
        <v>17</v>
      </c>
      <c r="M36" s="10">
        <v>3</v>
      </c>
      <c r="N36" s="10" t="s">
        <v>3</v>
      </c>
      <c r="O36" s="10">
        <v>2</v>
      </c>
      <c r="P36" s="10"/>
    </row>
    <row r="37" spans="1:16" x14ac:dyDescent="0.2">
      <c r="A37" s="10">
        <v>50</v>
      </c>
      <c r="B37" s="10">
        <v>0</v>
      </c>
      <c r="C37" s="10">
        <v>0</v>
      </c>
      <c r="D37" s="10">
        <v>1</v>
      </c>
      <c r="E37" s="10">
        <v>217</v>
      </c>
      <c r="F37" s="10">
        <v>0</v>
      </c>
      <c r="G37" s="10" t="s">
        <v>167</v>
      </c>
      <c r="H37" s="10" t="s">
        <v>168</v>
      </c>
      <c r="I37" s="10"/>
      <c r="J37" s="10"/>
      <c r="K37" s="10">
        <v>217</v>
      </c>
      <c r="L37" s="10">
        <v>18</v>
      </c>
      <c r="M37" s="10">
        <v>3</v>
      </c>
      <c r="N37" s="10" t="s">
        <v>3</v>
      </c>
      <c r="O37" s="10">
        <v>2</v>
      </c>
      <c r="P37" s="10"/>
    </row>
    <row r="38" spans="1:16" x14ac:dyDescent="0.2">
      <c r="A38" s="10">
        <v>50</v>
      </c>
      <c r="B38" s="10">
        <v>0</v>
      </c>
      <c r="C38" s="10">
        <v>0</v>
      </c>
      <c r="D38" s="10">
        <v>1</v>
      </c>
      <c r="E38" s="10">
        <v>230</v>
      </c>
      <c r="F38" s="10">
        <v>0</v>
      </c>
      <c r="G38" s="10" t="s">
        <v>169</v>
      </c>
      <c r="H38" s="10" t="s">
        <v>170</v>
      </c>
      <c r="I38" s="10"/>
      <c r="J38" s="10"/>
      <c r="K38" s="10">
        <v>230</v>
      </c>
      <c r="L38" s="10">
        <v>19</v>
      </c>
      <c r="M38" s="10">
        <v>3</v>
      </c>
      <c r="N38" s="10" t="s">
        <v>3</v>
      </c>
      <c r="O38" s="10">
        <v>2</v>
      </c>
      <c r="P38" s="10"/>
    </row>
    <row r="39" spans="1:16" x14ac:dyDescent="0.2">
      <c r="A39" s="10">
        <v>50</v>
      </c>
      <c r="B39" s="10">
        <v>0</v>
      </c>
      <c r="C39" s="10">
        <v>0</v>
      </c>
      <c r="D39" s="10">
        <v>1</v>
      </c>
      <c r="E39" s="10">
        <v>206</v>
      </c>
      <c r="F39" s="10">
        <v>0</v>
      </c>
      <c r="G39" s="10" t="s">
        <v>171</v>
      </c>
      <c r="H39" s="10" t="s">
        <v>172</v>
      </c>
      <c r="I39" s="10"/>
      <c r="J39" s="10"/>
      <c r="K39" s="10">
        <v>206</v>
      </c>
      <c r="L39" s="10">
        <v>20</v>
      </c>
      <c r="M39" s="10">
        <v>3</v>
      </c>
      <c r="N39" s="10" t="s">
        <v>3</v>
      </c>
      <c r="O39" s="10">
        <v>2</v>
      </c>
      <c r="P39" s="10"/>
    </row>
    <row r="40" spans="1:16" x14ac:dyDescent="0.2">
      <c r="A40" s="10">
        <v>50</v>
      </c>
      <c r="B40" s="10">
        <v>1</v>
      </c>
      <c r="C40" s="10">
        <v>0</v>
      </c>
      <c r="D40" s="10">
        <v>1</v>
      </c>
      <c r="E40" s="10">
        <v>207</v>
      </c>
      <c r="F40" s="10">
        <v>20.6</v>
      </c>
      <c r="G40" s="10" t="s">
        <v>173</v>
      </c>
      <c r="H40" s="10" t="s">
        <v>174</v>
      </c>
      <c r="I40" s="10"/>
      <c r="J40" s="10"/>
      <c r="K40" s="10">
        <v>207</v>
      </c>
      <c r="L40" s="10">
        <v>21</v>
      </c>
      <c r="M40" s="10">
        <v>0</v>
      </c>
      <c r="N40" s="10" t="s">
        <v>3</v>
      </c>
      <c r="O40" s="10">
        <v>-1</v>
      </c>
      <c r="P40" s="10"/>
    </row>
    <row r="41" spans="1:16" x14ac:dyDescent="0.2">
      <c r="A41" s="10">
        <v>50</v>
      </c>
      <c r="B41" s="10">
        <v>0</v>
      </c>
      <c r="C41" s="10">
        <v>0</v>
      </c>
      <c r="D41" s="10">
        <v>1</v>
      </c>
      <c r="E41" s="10">
        <v>208</v>
      </c>
      <c r="F41" s="10">
        <v>0.7</v>
      </c>
      <c r="G41" s="10" t="s">
        <v>175</v>
      </c>
      <c r="H41" s="10" t="s">
        <v>176</v>
      </c>
      <c r="I41" s="10"/>
      <c r="J41" s="10"/>
      <c r="K41" s="10">
        <v>208</v>
      </c>
      <c r="L41" s="10">
        <v>22</v>
      </c>
      <c r="M41" s="10">
        <v>3</v>
      </c>
      <c r="N41" s="10" t="s">
        <v>3</v>
      </c>
      <c r="O41" s="10">
        <v>-1</v>
      </c>
      <c r="P41" s="10"/>
    </row>
    <row r="42" spans="1:16" x14ac:dyDescent="0.2">
      <c r="A42" s="10">
        <v>50</v>
      </c>
      <c r="B42" s="10">
        <v>0</v>
      </c>
      <c r="C42" s="10">
        <v>0</v>
      </c>
      <c r="D42" s="10">
        <v>1</v>
      </c>
      <c r="E42" s="10">
        <v>209</v>
      </c>
      <c r="F42" s="10">
        <v>0</v>
      </c>
      <c r="G42" s="10" t="s">
        <v>177</v>
      </c>
      <c r="H42" s="10" t="s">
        <v>178</v>
      </c>
      <c r="I42" s="10"/>
      <c r="J42" s="10"/>
      <c r="K42" s="10">
        <v>209</v>
      </c>
      <c r="L42" s="10">
        <v>23</v>
      </c>
      <c r="M42" s="10">
        <v>3</v>
      </c>
      <c r="N42" s="10" t="s">
        <v>3</v>
      </c>
      <c r="O42" s="10">
        <v>2</v>
      </c>
      <c r="P42" s="10"/>
    </row>
    <row r="43" spans="1:16" x14ac:dyDescent="0.2">
      <c r="A43" s="10">
        <v>50</v>
      </c>
      <c r="B43" s="10">
        <v>0</v>
      </c>
      <c r="C43" s="10">
        <v>0</v>
      </c>
      <c r="D43" s="10">
        <v>1</v>
      </c>
      <c r="E43" s="10">
        <v>233</v>
      </c>
      <c r="F43" s="10">
        <v>0</v>
      </c>
      <c r="G43" s="10" t="s">
        <v>179</v>
      </c>
      <c r="H43" s="10" t="s">
        <v>180</v>
      </c>
      <c r="I43" s="10"/>
      <c r="J43" s="10"/>
      <c r="K43" s="10">
        <v>233</v>
      </c>
      <c r="L43" s="10">
        <v>24</v>
      </c>
      <c r="M43" s="10">
        <v>3</v>
      </c>
      <c r="N43" s="10" t="s">
        <v>3</v>
      </c>
      <c r="O43" s="10">
        <v>2</v>
      </c>
      <c r="P43" s="10"/>
    </row>
    <row r="44" spans="1:16" x14ac:dyDescent="0.2">
      <c r="A44" s="10">
        <v>50</v>
      </c>
      <c r="B44" s="10">
        <v>1</v>
      </c>
      <c r="C44" s="10">
        <v>0</v>
      </c>
      <c r="D44" s="10">
        <v>1</v>
      </c>
      <c r="E44" s="10">
        <v>210</v>
      </c>
      <c r="F44" s="10">
        <v>14259.14</v>
      </c>
      <c r="G44" s="10" t="s">
        <v>181</v>
      </c>
      <c r="H44" s="10" t="s">
        <v>182</v>
      </c>
      <c r="I44" s="10"/>
      <c r="J44" s="10"/>
      <c r="K44" s="10">
        <v>210</v>
      </c>
      <c r="L44" s="10">
        <v>25</v>
      </c>
      <c r="M44" s="10">
        <v>0</v>
      </c>
      <c r="N44" s="10" t="s">
        <v>3</v>
      </c>
      <c r="O44" s="10">
        <v>2</v>
      </c>
      <c r="P44" s="10"/>
    </row>
    <row r="45" spans="1:16" x14ac:dyDescent="0.2">
      <c r="A45" s="10">
        <v>50</v>
      </c>
      <c r="B45" s="10">
        <v>1</v>
      </c>
      <c r="C45" s="10">
        <v>0</v>
      </c>
      <c r="D45" s="10">
        <v>1</v>
      </c>
      <c r="E45" s="10">
        <v>211</v>
      </c>
      <c r="F45" s="10">
        <v>7049.46</v>
      </c>
      <c r="G45" s="10" t="s">
        <v>183</v>
      </c>
      <c r="H45" s="10" t="s">
        <v>184</v>
      </c>
      <c r="I45" s="10"/>
      <c r="J45" s="10"/>
      <c r="K45" s="10">
        <v>211</v>
      </c>
      <c r="L45" s="10">
        <v>26</v>
      </c>
      <c r="M45" s="10">
        <v>0</v>
      </c>
      <c r="N45" s="10" t="s">
        <v>3</v>
      </c>
      <c r="O45" s="10">
        <v>2</v>
      </c>
      <c r="P45" s="10"/>
    </row>
    <row r="46" spans="1:16" x14ac:dyDescent="0.2">
      <c r="A46" s="10">
        <v>50</v>
      </c>
      <c r="B46" s="10">
        <v>1</v>
      </c>
      <c r="C46" s="10">
        <v>0</v>
      </c>
      <c r="D46" s="10">
        <v>1</v>
      </c>
      <c r="E46" s="10">
        <v>224</v>
      </c>
      <c r="F46" s="10">
        <v>344262.3</v>
      </c>
      <c r="G46" s="10" t="s">
        <v>185</v>
      </c>
      <c r="H46" s="10" t="s">
        <v>186</v>
      </c>
      <c r="I46" s="10"/>
      <c r="J46" s="10"/>
      <c r="K46" s="10">
        <v>224</v>
      </c>
      <c r="L46" s="10">
        <v>27</v>
      </c>
      <c r="M46" s="10">
        <v>0</v>
      </c>
      <c r="N46" s="10" t="s">
        <v>3</v>
      </c>
      <c r="O46" s="10">
        <v>2</v>
      </c>
      <c r="P46" s="10"/>
    </row>
    <row r="47" spans="1:16" x14ac:dyDescent="0.2">
      <c r="A47" s="10">
        <v>50</v>
      </c>
      <c r="B47" s="10">
        <v>1</v>
      </c>
      <c r="C47" s="10">
        <v>0</v>
      </c>
      <c r="D47" s="10">
        <v>2</v>
      </c>
      <c r="E47" s="10">
        <v>0</v>
      </c>
      <c r="F47" s="10">
        <v>75737.710000000006</v>
      </c>
      <c r="G47" s="10" t="s">
        <v>187</v>
      </c>
      <c r="H47" s="10" t="s">
        <v>188</v>
      </c>
      <c r="I47" s="10"/>
      <c r="J47" s="10"/>
      <c r="K47" s="10">
        <v>212</v>
      </c>
      <c r="L47" s="10">
        <v>28</v>
      </c>
      <c r="M47" s="10">
        <v>0</v>
      </c>
      <c r="N47" s="10" t="s">
        <v>3</v>
      </c>
      <c r="O47" s="10">
        <v>2</v>
      </c>
      <c r="P47" s="10"/>
    </row>
    <row r="48" spans="1:16" x14ac:dyDescent="0.2">
      <c r="A48" s="10">
        <v>50</v>
      </c>
      <c r="B48" s="10">
        <v>1</v>
      </c>
      <c r="C48" s="10">
        <v>0</v>
      </c>
      <c r="D48" s="10">
        <v>2</v>
      </c>
      <c r="E48" s="10">
        <v>0</v>
      </c>
      <c r="F48" s="10">
        <v>420000.01</v>
      </c>
      <c r="G48" s="10" t="s">
        <v>189</v>
      </c>
      <c r="H48" s="10" t="s">
        <v>190</v>
      </c>
      <c r="I48" s="10"/>
      <c r="J48" s="10"/>
      <c r="K48" s="10">
        <v>212</v>
      </c>
      <c r="L48" s="10">
        <v>29</v>
      </c>
      <c r="M48" s="10">
        <v>0</v>
      </c>
      <c r="N48" s="10" t="s">
        <v>3</v>
      </c>
      <c r="O48" s="10">
        <v>2</v>
      </c>
      <c r="P48" s="10"/>
    </row>
    <row r="50" spans="1:50" x14ac:dyDescent="0.2">
      <c r="A50" s="2">
        <v>-1</v>
      </c>
    </row>
    <row r="53" spans="1:50" x14ac:dyDescent="0.2">
      <c r="A53" s="11">
        <v>75</v>
      </c>
      <c r="B53" s="11" t="s">
        <v>257</v>
      </c>
      <c r="C53" s="11">
        <v>2026</v>
      </c>
      <c r="D53" s="11">
        <v>0</v>
      </c>
      <c r="E53" s="11">
        <v>6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92695824</v>
      </c>
      <c r="O53" s="11">
        <v>1</v>
      </c>
    </row>
    <row r="54" spans="1:50" x14ac:dyDescent="0.2">
      <c r="A54" s="12">
        <v>2</v>
      </c>
      <c r="B54" s="12" t="s">
        <v>258</v>
      </c>
      <c r="C54" s="12" t="s">
        <v>259</v>
      </c>
      <c r="D54" s="12">
        <v>0</v>
      </c>
      <c r="E54" s="12">
        <v>0</v>
      </c>
      <c r="F54" s="12">
        <v>0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>
        <v>92695825</v>
      </c>
    </row>
    <row r="55" spans="1:50" x14ac:dyDescent="0.2">
      <c r="A55" s="12">
        <v>1</v>
      </c>
      <c r="B55" s="12" t="s">
        <v>260</v>
      </c>
      <c r="C55" s="12" t="s">
        <v>261</v>
      </c>
      <c r="D55" s="12">
        <v>2026</v>
      </c>
      <c r="E55" s="12">
        <v>6</v>
      </c>
      <c r="F55" s="12">
        <v>1</v>
      </c>
      <c r="G55" s="12">
        <v>1</v>
      </c>
      <c r="H55" s="12">
        <v>0</v>
      </c>
      <c r="I55" s="12">
        <v>2</v>
      </c>
      <c r="J55" s="12">
        <v>1</v>
      </c>
      <c r="K55" s="12">
        <v>1</v>
      </c>
      <c r="L55" s="12">
        <v>1</v>
      </c>
      <c r="M55" s="12">
        <v>1</v>
      </c>
      <c r="N55" s="12">
        <v>1</v>
      </c>
      <c r="O55" s="12">
        <v>1</v>
      </c>
      <c r="P55" s="12">
        <v>1</v>
      </c>
      <c r="Q55" s="12">
        <v>1</v>
      </c>
      <c r="R55" s="12" t="s">
        <v>3</v>
      </c>
      <c r="S55" s="12" t="s">
        <v>3</v>
      </c>
      <c r="T55" s="12" t="s">
        <v>3</v>
      </c>
      <c r="U55" s="12" t="s">
        <v>3</v>
      </c>
      <c r="V55" s="12" t="s">
        <v>3</v>
      </c>
      <c r="W55" s="12" t="s">
        <v>3</v>
      </c>
      <c r="X55" s="12" t="s">
        <v>3</v>
      </c>
      <c r="Y55" s="12" t="s">
        <v>3</v>
      </c>
      <c r="Z55" s="12" t="s">
        <v>3</v>
      </c>
      <c r="AA55" s="12" t="s">
        <v>3</v>
      </c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>
        <v>92695826</v>
      </c>
      <c r="AO55" s="12" t="s">
        <v>262</v>
      </c>
      <c r="AP55" s="12" t="s">
        <v>263</v>
      </c>
      <c r="AQ55" s="12">
        <v>46164</v>
      </c>
      <c r="AR55" s="12">
        <v>417</v>
      </c>
      <c r="AS55" s="12" t="s">
        <v>264</v>
      </c>
      <c r="AT55" s="12" t="s">
        <v>3</v>
      </c>
      <c r="AU55" s="12" t="s">
        <v>263</v>
      </c>
      <c r="AV55" s="12">
        <v>45957</v>
      </c>
      <c r="AW55" s="12">
        <v>23615</v>
      </c>
      <c r="AX55" s="12" t="s">
        <v>265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8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ROW(Source!A24)</f>
        <v>24</v>
      </c>
      <c r="B1">
        <v>92695824</v>
      </c>
      <c r="C1">
        <v>92696115</v>
      </c>
      <c r="D1">
        <v>91260253</v>
      </c>
      <c r="E1">
        <v>118</v>
      </c>
      <c r="F1">
        <v>1</v>
      </c>
      <c r="G1">
        <v>1</v>
      </c>
      <c r="H1">
        <v>1</v>
      </c>
      <c r="I1" t="s">
        <v>267</v>
      </c>
      <c r="J1" t="s">
        <v>3</v>
      </c>
      <c r="K1" t="s">
        <v>268</v>
      </c>
      <c r="L1">
        <v>1191</v>
      </c>
      <c r="N1">
        <v>1013</v>
      </c>
      <c r="O1" t="s">
        <v>269</v>
      </c>
      <c r="P1" t="s">
        <v>269</v>
      </c>
      <c r="Q1">
        <v>1</v>
      </c>
      <c r="W1">
        <v>0</v>
      </c>
      <c r="X1">
        <v>174150515</v>
      </c>
      <c r="Y1">
        <f t="shared" ref="Y1:Y32" si="0">AT1</f>
        <v>26.2</v>
      </c>
      <c r="AA1">
        <v>0</v>
      </c>
      <c r="AB1">
        <v>0</v>
      </c>
      <c r="AC1">
        <v>0</v>
      </c>
      <c r="AD1">
        <v>741.99</v>
      </c>
      <c r="AE1">
        <v>0</v>
      </c>
      <c r="AF1">
        <v>0</v>
      </c>
      <c r="AG1">
        <v>0</v>
      </c>
      <c r="AH1">
        <v>741.99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0</v>
      </c>
      <c r="AQ1">
        <v>1</v>
      </c>
      <c r="AR1">
        <v>0</v>
      </c>
      <c r="AS1" t="s">
        <v>3</v>
      </c>
      <c r="AT1">
        <v>26.2</v>
      </c>
      <c r="AU1" t="s">
        <v>3</v>
      </c>
      <c r="AV1">
        <v>1</v>
      </c>
      <c r="AW1">
        <v>2</v>
      </c>
      <c r="AX1">
        <v>92696116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19440.137999999999</v>
      </c>
      <c r="BN1">
        <v>26.2</v>
      </c>
      <c r="BO1">
        <v>0</v>
      </c>
      <c r="BP1">
        <v>1</v>
      </c>
      <c r="BQ1">
        <v>0</v>
      </c>
      <c r="BR1">
        <v>0</v>
      </c>
      <c r="BS1">
        <v>0</v>
      </c>
      <c r="BT1">
        <v>19440.137999999999</v>
      </c>
      <c r="BU1">
        <v>26.2</v>
      </c>
      <c r="BV1">
        <v>0</v>
      </c>
      <c r="BW1">
        <v>1</v>
      </c>
      <c r="CU1">
        <f>ROUND(AT1*Source!I24*AH1*AL1,2)</f>
        <v>19440.14</v>
      </c>
      <c r="CV1">
        <f>ROUND(Y1*Source!I24,7)</f>
        <v>26.2</v>
      </c>
      <c r="CW1">
        <v>0</v>
      </c>
      <c r="CX1">
        <f>ROUND(Y1*Source!I24,7)</f>
        <v>26.2</v>
      </c>
      <c r="CY1">
        <f>AD1</f>
        <v>741.99</v>
      </c>
      <c r="CZ1">
        <f>AH1</f>
        <v>741.99</v>
      </c>
      <c r="DA1">
        <f>AL1</f>
        <v>1</v>
      </c>
      <c r="DB1">
        <f t="shared" ref="DB1:DB32" si="1">ROUND(ROUND(AT1*CZ1,2),6)</f>
        <v>19440.14</v>
      </c>
      <c r="DC1">
        <f t="shared" ref="DC1:DC32" si="2">ROUND(ROUND(AT1*AG1,2),6)</f>
        <v>0</v>
      </c>
      <c r="DD1" t="s">
        <v>3</v>
      </c>
      <c r="DE1" t="s">
        <v>3</v>
      </c>
      <c r="DF1">
        <f t="shared" ref="DF1:DF8" si="3">ROUND(ROUND(AE1,2)*CX1,2)</f>
        <v>0</v>
      </c>
      <c r="DG1">
        <f>ROUND(ROUND(AF1,2)*CX1,2)</f>
        <v>0</v>
      </c>
      <c r="DH1">
        <f t="shared" ref="DH1:DH32" si="4">ROUND(ROUND(AG1,2)*CX1,2)</f>
        <v>0</v>
      </c>
      <c r="DI1">
        <f t="shared" ref="DI1:DI32" si="5">ROUND(ROUND(AH1,2)*CX1,2)</f>
        <v>19440.14</v>
      </c>
      <c r="DJ1">
        <f>DI1</f>
        <v>19440.14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ROW(Source!A24)</f>
        <v>24</v>
      </c>
      <c r="B2">
        <v>92695824</v>
      </c>
      <c r="C2">
        <v>92696115</v>
      </c>
      <c r="D2">
        <v>91260426</v>
      </c>
      <c r="E2">
        <v>118</v>
      </c>
      <c r="F2">
        <v>1</v>
      </c>
      <c r="G2">
        <v>1</v>
      </c>
      <c r="H2">
        <v>1</v>
      </c>
      <c r="I2" t="s">
        <v>270</v>
      </c>
      <c r="J2" t="s">
        <v>3</v>
      </c>
      <c r="K2" t="s">
        <v>271</v>
      </c>
      <c r="L2">
        <v>1191</v>
      </c>
      <c r="N2">
        <v>1013</v>
      </c>
      <c r="O2" t="s">
        <v>269</v>
      </c>
      <c r="P2" t="s">
        <v>269</v>
      </c>
      <c r="Q2">
        <v>1</v>
      </c>
      <c r="W2">
        <v>0</v>
      </c>
      <c r="X2">
        <v>-1417349443</v>
      </c>
      <c r="Y2">
        <f t="shared" si="0"/>
        <v>0.7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3</v>
      </c>
      <c r="AT2">
        <v>0.7</v>
      </c>
      <c r="AU2" t="s">
        <v>3</v>
      </c>
      <c r="AV2">
        <v>2</v>
      </c>
      <c r="AW2">
        <v>2</v>
      </c>
      <c r="AX2">
        <v>92696117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ROUND(Y2*Source!I24,7)</f>
        <v>0.7</v>
      </c>
      <c r="CY2">
        <f>AD2</f>
        <v>0</v>
      </c>
      <c r="CZ2">
        <f>AH2</f>
        <v>0</v>
      </c>
      <c r="DA2">
        <f>AL2</f>
        <v>1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>ROUND(ROUND(AF2,2)*CX2,2)</f>
        <v>0</v>
      </c>
      <c r="DH2">
        <f t="shared" si="4"/>
        <v>0</v>
      </c>
      <c r="DI2">
        <f t="shared" si="5"/>
        <v>0</v>
      </c>
      <c r="DJ2">
        <f>DI2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ROW(Source!A24)</f>
        <v>24</v>
      </c>
      <c r="B3">
        <v>92695824</v>
      </c>
      <c r="C3">
        <v>92696115</v>
      </c>
      <c r="D3">
        <v>91386958</v>
      </c>
      <c r="E3">
        <v>1</v>
      </c>
      <c r="F3">
        <v>1</v>
      </c>
      <c r="G3">
        <v>1</v>
      </c>
      <c r="H3">
        <v>2</v>
      </c>
      <c r="I3" t="s">
        <v>272</v>
      </c>
      <c r="J3" t="s">
        <v>273</v>
      </c>
      <c r="K3" t="s">
        <v>274</v>
      </c>
      <c r="L3">
        <v>1368</v>
      </c>
      <c r="N3">
        <v>1011</v>
      </c>
      <c r="O3" t="s">
        <v>275</v>
      </c>
      <c r="P3" t="s">
        <v>275</v>
      </c>
      <c r="Q3">
        <v>1</v>
      </c>
      <c r="W3">
        <v>0</v>
      </c>
      <c r="X3">
        <v>1408234430</v>
      </c>
      <c r="Y3">
        <f t="shared" si="0"/>
        <v>0.7</v>
      </c>
      <c r="AA3">
        <v>0</v>
      </c>
      <c r="AB3">
        <v>634.29999999999995</v>
      </c>
      <c r="AC3">
        <v>731.08</v>
      </c>
      <c r="AD3">
        <v>0</v>
      </c>
      <c r="AE3">
        <v>0</v>
      </c>
      <c r="AF3">
        <v>487.92</v>
      </c>
      <c r="AG3">
        <v>731.08</v>
      </c>
      <c r="AH3">
        <v>0</v>
      </c>
      <c r="AI3">
        <v>1</v>
      </c>
      <c r="AJ3">
        <v>1.3</v>
      </c>
      <c r="AK3">
        <v>1</v>
      </c>
      <c r="AL3">
        <v>1</v>
      </c>
      <c r="AM3">
        <v>2</v>
      </c>
      <c r="AN3">
        <v>0</v>
      </c>
      <c r="AO3">
        <v>0</v>
      </c>
      <c r="AP3">
        <v>0</v>
      </c>
      <c r="AQ3">
        <v>1</v>
      </c>
      <c r="AR3">
        <v>0</v>
      </c>
      <c r="AS3" t="s">
        <v>3</v>
      </c>
      <c r="AT3">
        <v>0.7</v>
      </c>
      <c r="AU3" t="s">
        <v>3</v>
      </c>
      <c r="AV3">
        <v>1</v>
      </c>
      <c r="AW3">
        <v>2</v>
      </c>
      <c r="AX3">
        <v>92696118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341.54399999999998</v>
      </c>
      <c r="BL3">
        <v>511.75599999999997</v>
      </c>
      <c r="BM3">
        <v>0</v>
      </c>
      <c r="BN3">
        <v>0</v>
      </c>
      <c r="BO3">
        <v>0.7</v>
      </c>
      <c r="BP3">
        <v>1</v>
      </c>
      <c r="BQ3">
        <v>0</v>
      </c>
      <c r="BR3">
        <v>341.54399999999998</v>
      </c>
      <c r="BS3">
        <v>511.75599999999997</v>
      </c>
      <c r="BT3">
        <v>0</v>
      </c>
      <c r="BU3">
        <v>0</v>
      </c>
      <c r="BV3">
        <v>0.7</v>
      </c>
      <c r="BW3">
        <v>1</v>
      </c>
      <c r="CV3">
        <v>0</v>
      </c>
      <c r="CW3">
        <f>ROUND(Y3*Source!I24*DO3,7)</f>
        <v>0.7</v>
      </c>
      <c r="CX3">
        <f>ROUND(Y3*Source!I24,7)</f>
        <v>0.7</v>
      </c>
      <c r="CY3">
        <f>AB3</f>
        <v>634.29999999999995</v>
      </c>
      <c r="CZ3">
        <f>AF3</f>
        <v>487.92</v>
      </c>
      <c r="DA3">
        <f>AJ3</f>
        <v>1.3</v>
      </c>
      <c r="DB3">
        <f t="shared" si="1"/>
        <v>341.54</v>
      </c>
      <c r="DC3">
        <f t="shared" si="2"/>
        <v>511.76</v>
      </c>
      <c r="DD3" t="s">
        <v>3</v>
      </c>
      <c r="DE3" t="s">
        <v>3</v>
      </c>
      <c r="DF3">
        <f t="shared" si="3"/>
        <v>0</v>
      </c>
      <c r="DG3">
        <f>ROUND(ROUND(AF3*AJ3,2)*CX3,2)</f>
        <v>444.01</v>
      </c>
      <c r="DH3">
        <f t="shared" si="4"/>
        <v>511.76</v>
      </c>
      <c r="DI3">
        <f t="shared" si="5"/>
        <v>0</v>
      </c>
      <c r="DJ3">
        <f>DG3+DH3</f>
        <v>955.77</v>
      </c>
      <c r="DK3">
        <v>0</v>
      </c>
      <c r="DL3" t="s">
        <v>276</v>
      </c>
      <c r="DM3">
        <v>4</v>
      </c>
      <c r="DN3" t="s">
        <v>269</v>
      </c>
      <c r="DO3">
        <v>1</v>
      </c>
    </row>
    <row r="4" spans="1:119" x14ac:dyDescent="0.2">
      <c r="A4">
        <f>ROW(Source!A24)</f>
        <v>24</v>
      </c>
      <c r="B4">
        <v>92695824</v>
      </c>
      <c r="C4">
        <v>92696115</v>
      </c>
      <c r="D4">
        <v>91266477</v>
      </c>
      <c r="E4">
        <v>118</v>
      </c>
      <c r="F4">
        <v>1</v>
      </c>
      <c r="G4">
        <v>1</v>
      </c>
      <c r="H4">
        <v>3</v>
      </c>
      <c r="I4" t="s">
        <v>30</v>
      </c>
      <c r="J4" t="s">
        <v>3</v>
      </c>
      <c r="K4" t="s">
        <v>31</v>
      </c>
      <c r="L4">
        <v>3277935</v>
      </c>
      <c r="N4">
        <v>1013</v>
      </c>
      <c r="O4" t="s">
        <v>32</v>
      </c>
      <c r="P4" t="s">
        <v>32</v>
      </c>
      <c r="Q4">
        <v>1</v>
      </c>
      <c r="W4">
        <v>0</v>
      </c>
      <c r="X4">
        <v>-152123987</v>
      </c>
      <c r="Y4">
        <f t="shared" si="0"/>
        <v>3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t="s">
        <v>3</v>
      </c>
      <c r="AT4">
        <v>3</v>
      </c>
      <c r="AU4" t="s">
        <v>3</v>
      </c>
      <c r="AV4">
        <v>0</v>
      </c>
      <c r="AW4">
        <v>2</v>
      </c>
      <c r="AX4">
        <v>92696119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ROUND(Y4*Source!I24,7)</f>
        <v>3</v>
      </c>
      <c r="CY4">
        <f>AA4</f>
        <v>0</v>
      </c>
      <c r="CZ4">
        <f>AE4</f>
        <v>0</v>
      </c>
      <c r="DA4">
        <f>AI4</f>
        <v>1</v>
      </c>
      <c r="DB4">
        <f t="shared" si="1"/>
        <v>0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>ROUND(ROUND(AF4,2)*CX4,2)</f>
        <v>0</v>
      </c>
      <c r="DH4">
        <f t="shared" si="4"/>
        <v>0</v>
      </c>
      <c r="DI4">
        <f t="shared" si="5"/>
        <v>0</v>
      </c>
      <c r="DJ4">
        <f>DF4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ROW(Source!A24)</f>
        <v>24</v>
      </c>
      <c r="B5">
        <v>92695824</v>
      </c>
      <c r="C5">
        <v>92696115</v>
      </c>
      <c r="D5">
        <v>0</v>
      </c>
      <c r="E5">
        <v>0</v>
      </c>
      <c r="F5">
        <v>1</v>
      </c>
      <c r="G5">
        <v>1</v>
      </c>
      <c r="H5">
        <v>3</v>
      </c>
      <c r="I5" t="s">
        <v>25</v>
      </c>
      <c r="J5" t="s">
        <v>3</v>
      </c>
      <c r="K5" t="s">
        <v>26</v>
      </c>
      <c r="L5">
        <v>1371</v>
      </c>
      <c r="N5">
        <v>1013</v>
      </c>
      <c r="O5" t="s">
        <v>18</v>
      </c>
      <c r="P5" t="s">
        <v>18</v>
      </c>
      <c r="Q5">
        <v>1</v>
      </c>
      <c r="W5">
        <v>0</v>
      </c>
      <c r="X5">
        <v>-1563415995</v>
      </c>
      <c r="Y5">
        <f t="shared" si="0"/>
        <v>1</v>
      </c>
      <c r="AA5">
        <v>240952.38</v>
      </c>
      <c r="AB5">
        <v>0</v>
      </c>
      <c r="AC5">
        <v>0</v>
      </c>
      <c r="AD5">
        <v>0</v>
      </c>
      <c r="AE5">
        <v>240952.38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 t="s">
        <v>3</v>
      </c>
      <c r="AT5">
        <v>1</v>
      </c>
      <c r="AU5" t="s">
        <v>3</v>
      </c>
      <c r="AV5">
        <v>0</v>
      </c>
      <c r="AW5">
        <v>1</v>
      </c>
      <c r="AX5">
        <v>-1</v>
      </c>
      <c r="AY5">
        <v>0</v>
      </c>
      <c r="AZ5">
        <v>0</v>
      </c>
      <c r="BA5" t="s">
        <v>3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v>0</v>
      </c>
      <c r="CX5">
        <f>ROUND(Y5*Source!I24,7)</f>
        <v>1</v>
      </c>
      <c r="CY5">
        <f>AA5</f>
        <v>240952.38</v>
      </c>
      <c r="CZ5">
        <f>AE5</f>
        <v>240952.38</v>
      </c>
      <c r="DA5">
        <f>AI5</f>
        <v>1</v>
      </c>
      <c r="DB5">
        <f t="shared" si="1"/>
        <v>240952.38</v>
      </c>
      <c r="DC5">
        <f t="shared" si="2"/>
        <v>0</v>
      </c>
      <c r="DD5" t="s">
        <v>3</v>
      </c>
      <c r="DE5" t="s">
        <v>3</v>
      </c>
      <c r="DF5">
        <f t="shared" si="3"/>
        <v>240952.38</v>
      </c>
      <c r="DG5">
        <f>ROUND(ROUND(AF5,2)*CX5,2)</f>
        <v>0</v>
      </c>
      <c r="DH5">
        <f t="shared" si="4"/>
        <v>0</v>
      </c>
      <c r="DI5">
        <f t="shared" si="5"/>
        <v>0</v>
      </c>
      <c r="DJ5">
        <f>DF5</f>
        <v>240952.38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ROW(Source!A27)</f>
        <v>27</v>
      </c>
      <c r="B6">
        <v>92695824</v>
      </c>
      <c r="C6">
        <v>92696143</v>
      </c>
      <c r="D6">
        <v>91260255</v>
      </c>
      <c r="E6">
        <v>118</v>
      </c>
      <c r="F6">
        <v>1</v>
      </c>
      <c r="G6">
        <v>1</v>
      </c>
      <c r="H6">
        <v>1</v>
      </c>
      <c r="I6" t="s">
        <v>277</v>
      </c>
      <c r="J6" t="s">
        <v>3</v>
      </c>
      <c r="K6" t="s">
        <v>278</v>
      </c>
      <c r="L6">
        <v>1191</v>
      </c>
      <c r="N6">
        <v>1013</v>
      </c>
      <c r="O6" t="s">
        <v>269</v>
      </c>
      <c r="P6" t="s">
        <v>269</v>
      </c>
      <c r="Q6">
        <v>1</v>
      </c>
      <c r="W6">
        <v>0</v>
      </c>
      <c r="X6">
        <v>1522950421</v>
      </c>
      <c r="Y6">
        <f t="shared" si="0"/>
        <v>20.6</v>
      </c>
      <c r="AA6">
        <v>0</v>
      </c>
      <c r="AB6">
        <v>0</v>
      </c>
      <c r="AC6">
        <v>0</v>
      </c>
      <c r="AD6">
        <v>752.9</v>
      </c>
      <c r="AE6">
        <v>0</v>
      </c>
      <c r="AF6">
        <v>0</v>
      </c>
      <c r="AG6">
        <v>0</v>
      </c>
      <c r="AH6">
        <v>752.9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20.6</v>
      </c>
      <c r="AU6" t="s">
        <v>3</v>
      </c>
      <c r="AV6">
        <v>1</v>
      </c>
      <c r="AW6">
        <v>2</v>
      </c>
      <c r="AX6">
        <v>92701035</v>
      </c>
      <c r="AY6">
        <v>1</v>
      </c>
      <c r="AZ6">
        <v>0</v>
      </c>
      <c r="BA6">
        <v>5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15509.74</v>
      </c>
      <c r="BN6">
        <v>20.6</v>
      </c>
      <c r="BO6">
        <v>0</v>
      </c>
      <c r="BP6">
        <v>1</v>
      </c>
      <c r="BQ6">
        <v>0</v>
      </c>
      <c r="BR6">
        <v>0</v>
      </c>
      <c r="BS6">
        <v>0</v>
      </c>
      <c r="BT6">
        <v>15509.74</v>
      </c>
      <c r="BU6">
        <v>20.6</v>
      </c>
      <c r="BV6">
        <v>0</v>
      </c>
      <c r="BW6">
        <v>1</v>
      </c>
      <c r="CU6">
        <f>ROUND(AT6*Source!I27*AH6*AL6,2)</f>
        <v>15509.74</v>
      </c>
      <c r="CV6">
        <f>ROUND(Y6*Source!I27,7)</f>
        <v>20.6</v>
      </c>
      <c r="CW6">
        <v>0</v>
      </c>
      <c r="CX6">
        <f>ROUND(Y6*Source!I27,7)</f>
        <v>20.6</v>
      </c>
      <c r="CY6">
        <f>AD6</f>
        <v>752.9</v>
      </c>
      <c r="CZ6">
        <f>AH6</f>
        <v>752.9</v>
      </c>
      <c r="DA6">
        <f>AL6</f>
        <v>1</v>
      </c>
      <c r="DB6">
        <f t="shared" si="1"/>
        <v>15509.74</v>
      </c>
      <c r="DC6">
        <f t="shared" si="2"/>
        <v>0</v>
      </c>
      <c r="DD6" t="s">
        <v>3</v>
      </c>
      <c r="DE6" t="s">
        <v>3</v>
      </c>
      <c r="DF6">
        <f t="shared" si="3"/>
        <v>0</v>
      </c>
      <c r="DG6">
        <f>ROUND(ROUND(AF6,2)*CX6,2)</f>
        <v>0</v>
      </c>
      <c r="DH6">
        <f t="shared" si="4"/>
        <v>0</v>
      </c>
      <c r="DI6">
        <f t="shared" si="5"/>
        <v>15509.74</v>
      </c>
      <c r="DJ6">
        <f>DI6</f>
        <v>15509.74</v>
      </c>
      <c r="DK6">
        <v>1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ROW(Source!A27)</f>
        <v>27</v>
      </c>
      <c r="B7">
        <v>92695824</v>
      </c>
      <c r="C7">
        <v>92696143</v>
      </c>
      <c r="D7">
        <v>91260426</v>
      </c>
      <c r="E7">
        <v>118</v>
      </c>
      <c r="F7">
        <v>1</v>
      </c>
      <c r="G7">
        <v>1</v>
      </c>
      <c r="H7">
        <v>1</v>
      </c>
      <c r="I7" t="s">
        <v>270</v>
      </c>
      <c r="J7" t="s">
        <v>3</v>
      </c>
      <c r="K7" t="s">
        <v>271</v>
      </c>
      <c r="L7">
        <v>1191</v>
      </c>
      <c r="N7">
        <v>1013</v>
      </c>
      <c r="O7" t="s">
        <v>269</v>
      </c>
      <c r="P7" t="s">
        <v>269</v>
      </c>
      <c r="Q7">
        <v>1</v>
      </c>
      <c r="W7">
        <v>0</v>
      </c>
      <c r="X7">
        <v>-1417349443</v>
      </c>
      <c r="Y7">
        <f t="shared" si="0"/>
        <v>0.7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0.7</v>
      </c>
      <c r="AU7" t="s">
        <v>3</v>
      </c>
      <c r="AV7">
        <v>2</v>
      </c>
      <c r="AW7">
        <v>2</v>
      </c>
      <c r="AX7">
        <v>92701036</v>
      </c>
      <c r="AY7">
        <v>1</v>
      </c>
      <c r="AZ7">
        <v>0</v>
      </c>
      <c r="BA7">
        <v>6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v>0</v>
      </c>
      <c r="CX7">
        <f>ROUND(Y7*Source!I27,7)</f>
        <v>0.7</v>
      </c>
      <c r="CY7">
        <f>AD7</f>
        <v>0</v>
      </c>
      <c r="CZ7">
        <f>AH7</f>
        <v>0</v>
      </c>
      <c r="DA7">
        <f>AL7</f>
        <v>1</v>
      </c>
      <c r="DB7">
        <f t="shared" si="1"/>
        <v>0</v>
      </c>
      <c r="DC7">
        <f t="shared" si="2"/>
        <v>0</v>
      </c>
      <c r="DD7" t="s">
        <v>3</v>
      </c>
      <c r="DE7" t="s">
        <v>3</v>
      </c>
      <c r="DF7">
        <f t="shared" si="3"/>
        <v>0</v>
      </c>
      <c r="DG7">
        <f>ROUND(ROUND(AF7,2)*CX7,2)</f>
        <v>0</v>
      </c>
      <c r="DH7">
        <f t="shared" si="4"/>
        <v>0</v>
      </c>
      <c r="DI7">
        <f t="shared" si="5"/>
        <v>0</v>
      </c>
      <c r="DJ7">
        <f>DI7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ROW(Source!A27)</f>
        <v>27</v>
      </c>
      <c r="B8">
        <v>92695824</v>
      </c>
      <c r="C8">
        <v>92696143</v>
      </c>
      <c r="D8">
        <v>91386958</v>
      </c>
      <c r="E8">
        <v>1</v>
      </c>
      <c r="F8">
        <v>1</v>
      </c>
      <c r="G8">
        <v>1</v>
      </c>
      <c r="H8">
        <v>2</v>
      </c>
      <c r="I8" t="s">
        <v>272</v>
      </c>
      <c r="J8" t="s">
        <v>273</v>
      </c>
      <c r="K8" t="s">
        <v>274</v>
      </c>
      <c r="L8">
        <v>1368</v>
      </c>
      <c r="N8">
        <v>1011</v>
      </c>
      <c r="O8" t="s">
        <v>275</v>
      </c>
      <c r="P8" t="s">
        <v>275</v>
      </c>
      <c r="Q8">
        <v>1</v>
      </c>
      <c r="W8">
        <v>0</v>
      </c>
      <c r="X8">
        <v>1408234430</v>
      </c>
      <c r="Y8">
        <f t="shared" si="0"/>
        <v>0.7</v>
      </c>
      <c r="AA8">
        <v>0</v>
      </c>
      <c r="AB8">
        <v>634.29999999999995</v>
      </c>
      <c r="AC8">
        <v>731.08</v>
      </c>
      <c r="AD8">
        <v>0</v>
      </c>
      <c r="AE8">
        <v>0</v>
      </c>
      <c r="AF8">
        <v>487.92</v>
      </c>
      <c r="AG8">
        <v>731.08</v>
      </c>
      <c r="AH8">
        <v>0</v>
      </c>
      <c r="AI8">
        <v>1</v>
      </c>
      <c r="AJ8">
        <v>1.3</v>
      </c>
      <c r="AK8">
        <v>1</v>
      </c>
      <c r="AL8">
        <v>1</v>
      </c>
      <c r="AM8">
        <v>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0.7</v>
      </c>
      <c r="AU8" t="s">
        <v>3</v>
      </c>
      <c r="AV8">
        <v>1</v>
      </c>
      <c r="AW8">
        <v>2</v>
      </c>
      <c r="AX8">
        <v>92701037</v>
      </c>
      <c r="AY8">
        <v>1</v>
      </c>
      <c r="AZ8">
        <v>0</v>
      </c>
      <c r="BA8">
        <v>7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341.54399999999998</v>
      </c>
      <c r="BL8">
        <v>511.75599999999997</v>
      </c>
      <c r="BM8">
        <v>0</v>
      </c>
      <c r="BN8">
        <v>0</v>
      </c>
      <c r="BO8">
        <v>0.7</v>
      </c>
      <c r="BP8">
        <v>1</v>
      </c>
      <c r="BQ8">
        <v>0</v>
      </c>
      <c r="BR8">
        <v>341.54399999999998</v>
      </c>
      <c r="BS8">
        <v>511.75599999999997</v>
      </c>
      <c r="BT8">
        <v>0</v>
      </c>
      <c r="BU8">
        <v>0</v>
      </c>
      <c r="BV8">
        <v>0.7</v>
      </c>
      <c r="BW8">
        <v>1</v>
      </c>
      <c r="CV8">
        <v>0</v>
      </c>
      <c r="CW8">
        <f>ROUND(Y8*Source!I27*DO8,7)</f>
        <v>0.7</v>
      </c>
      <c r="CX8">
        <f>ROUND(Y8*Source!I27,7)</f>
        <v>0.7</v>
      </c>
      <c r="CY8">
        <f>AB8</f>
        <v>634.29999999999995</v>
      </c>
      <c r="CZ8">
        <f>AF8</f>
        <v>487.92</v>
      </c>
      <c r="DA8">
        <f>AJ8</f>
        <v>1.3</v>
      </c>
      <c r="DB8">
        <f t="shared" si="1"/>
        <v>341.54</v>
      </c>
      <c r="DC8">
        <f t="shared" si="2"/>
        <v>511.76</v>
      </c>
      <c r="DD8" t="s">
        <v>3</v>
      </c>
      <c r="DE8" t="s">
        <v>3</v>
      </c>
      <c r="DF8">
        <f t="shared" si="3"/>
        <v>0</v>
      </c>
      <c r="DG8">
        <f>ROUND(ROUND(AF8*AJ8,2)*CX8,2)</f>
        <v>444.01</v>
      </c>
      <c r="DH8">
        <f t="shared" si="4"/>
        <v>511.76</v>
      </c>
      <c r="DI8">
        <f t="shared" si="5"/>
        <v>0</v>
      </c>
      <c r="DJ8">
        <f>DG8+DH8</f>
        <v>955.77</v>
      </c>
      <c r="DK8">
        <v>0</v>
      </c>
      <c r="DL8" t="s">
        <v>276</v>
      </c>
      <c r="DM8">
        <v>4</v>
      </c>
      <c r="DN8" t="s">
        <v>269</v>
      </c>
      <c r="DO8">
        <v>1</v>
      </c>
    </row>
    <row r="9" spans="1:119" x14ac:dyDescent="0.2">
      <c r="A9">
        <f>ROW(Source!A27)</f>
        <v>27</v>
      </c>
      <c r="B9">
        <v>92695824</v>
      </c>
      <c r="C9">
        <v>92696143</v>
      </c>
      <c r="D9">
        <v>91338461</v>
      </c>
      <c r="E9">
        <v>1</v>
      </c>
      <c r="F9">
        <v>1</v>
      </c>
      <c r="G9">
        <v>1</v>
      </c>
      <c r="H9">
        <v>3</v>
      </c>
      <c r="I9" t="s">
        <v>39</v>
      </c>
      <c r="J9" t="s">
        <v>42</v>
      </c>
      <c r="K9" t="s">
        <v>40</v>
      </c>
      <c r="L9">
        <v>1348</v>
      </c>
      <c r="N9">
        <v>1009</v>
      </c>
      <c r="O9" t="s">
        <v>41</v>
      </c>
      <c r="P9" t="s">
        <v>41</v>
      </c>
      <c r="Q9">
        <v>1000</v>
      </c>
      <c r="W9">
        <v>0</v>
      </c>
      <c r="X9">
        <v>663668437</v>
      </c>
      <c r="Y9">
        <f t="shared" si="0"/>
        <v>2.7369999999999998E-3</v>
      </c>
      <c r="AA9">
        <v>112768.42</v>
      </c>
      <c r="AB9">
        <v>0</v>
      </c>
      <c r="AC9">
        <v>0</v>
      </c>
      <c r="AD9">
        <v>0</v>
      </c>
      <c r="AE9">
        <v>104415.2</v>
      </c>
      <c r="AF9">
        <v>0</v>
      </c>
      <c r="AG9">
        <v>0</v>
      </c>
      <c r="AH9">
        <v>0</v>
      </c>
      <c r="AI9">
        <v>1.08</v>
      </c>
      <c r="AJ9">
        <v>1</v>
      </c>
      <c r="AK9">
        <v>1</v>
      </c>
      <c r="AL9">
        <v>1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 t="s">
        <v>3</v>
      </c>
      <c r="AT9">
        <v>2.7369999999999998E-3</v>
      </c>
      <c r="AU9" t="s">
        <v>3</v>
      </c>
      <c r="AV9">
        <v>0</v>
      </c>
      <c r="AW9">
        <v>1</v>
      </c>
      <c r="AX9">
        <v>-1</v>
      </c>
      <c r="AY9">
        <v>0</v>
      </c>
      <c r="AZ9">
        <v>0</v>
      </c>
      <c r="BA9" t="s">
        <v>3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ROUND(Y9*Source!I27,7)</f>
        <v>2.7369999999999998E-3</v>
      </c>
      <c r="CY9">
        <f>AA9</f>
        <v>112768.42</v>
      </c>
      <c r="CZ9">
        <f>AE9</f>
        <v>104415.2</v>
      </c>
      <c r="DA9">
        <f>AI9</f>
        <v>1.08</v>
      </c>
      <c r="DB9">
        <f t="shared" si="1"/>
        <v>285.77999999999997</v>
      </c>
      <c r="DC9">
        <f t="shared" si="2"/>
        <v>0</v>
      </c>
      <c r="DD9" t="s">
        <v>3</v>
      </c>
      <c r="DE9" t="s">
        <v>3</v>
      </c>
      <c r="DF9">
        <f>ROUND(ROUND(AE9*AI9,2)*CX9,2)</f>
        <v>308.64999999999998</v>
      </c>
      <c r="DG9">
        <f>ROUND(ROUND(AF9,2)*CX9,2)</f>
        <v>0</v>
      </c>
      <c r="DH9">
        <f t="shared" si="4"/>
        <v>0</v>
      </c>
      <c r="DI9">
        <f t="shared" si="5"/>
        <v>0</v>
      </c>
      <c r="DJ9">
        <f>DF9</f>
        <v>308.64999999999998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ROW(Source!A27)</f>
        <v>27</v>
      </c>
      <c r="B10">
        <v>92695824</v>
      </c>
      <c r="C10">
        <v>92696143</v>
      </c>
      <c r="D10">
        <v>91266477</v>
      </c>
      <c r="E10">
        <v>118</v>
      </c>
      <c r="F10">
        <v>1</v>
      </c>
      <c r="G10">
        <v>1</v>
      </c>
      <c r="H10">
        <v>3</v>
      </c>
      <c r="I10" t="s">
        <v>30</v>
      </c>
      <c r="J10" t="s">
        <v>3</v>
      </c>
      <c r="K10" t="s">
        <v>31</v>
      </c>
      <c r="L10">
        <v>3277935</v>
      </c>
      <c r="N10">
        <v>1013</v>
      </c>
      <c r="O10" t="s">
        <v>32</v>
      </c>
      <c r="P10" t="s">
        <v>32</v>
      </c>
      <c r="Q10">
        <v>1</v>
      </c>
      <c r="W10">
        <v>0</v>
      </c>
      <c r="X10">
        <v>-152123987</v>
      </c>
      <c r="Y10">
        <f t="shared" si="0"/>
        <v>3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 t="s">
        <v>3</v>
      </c>
      <c r="AT10">
        <v>3</v>
      </c>
      <c r="AU10" t="s">
        <v>3</v>
      </c>
      <c r="AV10">
        <v>0</v>
      </c>
      <c r="AW10">
        <v>2</v>
      </c>
      <c r="AX10">
        <v>92701038</v>
      </c>
      <c r="AY10">
        <v>1</v>
      </c>
      <c r="AZ10">
        <v>0</v>
      </c>
      <c r="BA10">
        <v>8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ROUND(Y10*Source!I27,7)</f>
        <v>3</v>
      </c>
      <c r="CY10">
        <f>AA10</f>
        <v>0</v>
      </c>
      <c r="CZ10">
        <f>AE10</f>
        <v>0</v>
      </c>
      <c r="DA10">
        <f>AI10</f>
        <v>1</v>
      </c>
      <c r="DB10">
        <f t="shared" si="1"/>
        <v>0</v>
      </c>
      <c r="DC10">
        <f t="shared" si="2"/>
        <v>0</v>
      </c>
      <c r="DD10" t="s">
        <v>3</v>
      </c>
      <c r="DE10" t="s">
        <v>3</v>
      </c>
      <c r="DF10">
        <f t="shared" ref="DF10:DF18" si="6">ROUND(ROUND(AE10,2)*CX10,2)</f>
        <v>0</v>
      </c>
      <c r="DG10">
        <f>ROUND(ROUND(AF10,2)*CX10,2)</f>
        <v>0</v>
      </c>
      <c r="DH10">
        <f t="shared" si="4"/>
        <v>0</v>
      </c>
      <c r="DI10">
        <f t="shared" si="5"/>
        <v>0</v>
      </c>
      <c r="DJ10">
        <f>DF10</f>
        <v>0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ROW(Source!A33)</f>
        <v>33</v>
      </c>
      <c r="B11">
        <v>92695824</v>
      </c>
      <c r="C11">
        <v>92701005</v>
      </c>
      <c r="D11">
        <v>91260231</v>
      </c>
      <c r="E11">
        <v>118</v>
      </c>
      <c r="F11">
        <v>1</v>
      </c>
      <c r="G11">
        <v>1</v>
      </c>
      <c r="H11">
        <v>1</v>
      </c>
      <c r="I11" t="s">
        <v>279</v>
      </c>
      <c r="J11" t="s">
        <v>3</v>
      </c>
      <c r="K11" t="s">
        <v>280</v>
      </c>
      <c r="L11">
        <v>1191</v>
      </c>
      <c r="N11">
        <v>1013</v>
      </c>
      <c r="O11" t="s">
        <v>269</v>
      </c>
      <c r="P11" t="s">
        <v>269</v>
      </c>
      <c r="Q11">
        <v>1</v>
      </c>
      <c r="W11">
        <v>0</v>
      </c>
      <c r="X11">
        <v>1958912953</v>
      </c>
      <c r="Y11">
        <f t="shared" si="0"/>
        <v>52.47</v>
      </c>
      <c r="AA11">
        <v>0</v>
      </c>
      <c r="AB11">
        <v>0</v>
      </c>
      <c r="AC11">
        <v>0</v>
      </c>
      <c r="AD11">
        <v>665.61</v>
      </c>
      <c r="AE11">
        <v>0</v>
      </c>
      <c r="AF11">
        <v>0</v>
      </c>
      <c r="AG11">
        <v>0</v>
      </c>
      <c r="AH11">
        <v>665.61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0</v>
      </c>
      <c r="AQ11">
        <v>1</v>
      </c>
      <c r="AR11">
        <v>0</v>
      </c>
      <c r="AS11" t="s">
        <v>3</v>
      </c>
      <c r="AT11">
        <v>52.47</v>
      </c>
      <c r="AU11" t="s">
        <v>3</v>
      </c>
      <c r="AV11">
        <v>1</v>
      </c>
      <c r="AW11">
        <v>2</v>
      </c>
      <c r="AX11">
        <v>92701006</v>
      </c>
      <c r="AY11">
        <v>1</v>
      </c>
      <c r="AZ11">
        <v>0</v>
      </c>
      <c r="BA11">
        <v>9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34924.556700000001</v>
      </c>
      <c r="BN11">
        <v>52.47</v>
      </c>
      <c r="BO11">
        <v>0</v>
      </c>
      <c r="BP11">
        <v>1</v>
      </c>
      <c r="BQ11">
        <v>0</v>
      </c>
      <c r="BR11">
        <v>0</v>
      </c>
      <c r="BS11">
        <v>0</v>
      </c>
      <c r="BT11">
        <v>34924.556700000001</v>
      </c>
      <c r="BU11">
        <v>52.47</v>
      </c>
      <c r="BV11">
        <v>0</v>
      </c>
      <c r="BW11">
        <v>1</v>
      </c>
      <c r="CU11">
        <f>ROUND(AT11*Source!I33*AH11*AL11,2)</f>
        <v>34924.559999999998</v>
      </c>
      <c r="CV11">
        <f>ROUND(Y11*Source!I33,7)</f>
        <v>52.47</v>
      </c>
      <c r="CW11">
        <v>0</v>
      </c>
      <c r="CX11">
        <f>ROUND(Y11*Source!I33,7)</f>
        <v>52.47</v>
      </c>
      <c r="CY11">
        <f>AD11</f>
        <v>665.61</v>
      </c>
      <c r="CZ11">
        <f>AH11</f>
        <v>665.61</v>
      </c>
      <c r="DA11">
        <f>AL11</f>
        <v>1</v>
      </c>
      <c r="DB11">
        <f t="shared" si="1"/>
        <v>34924.559999999998</v>
      </c>
      <c r="DC11">
        <f t="shared" si="2"/>
        <v>0</v>
      </c>
      <c r="DD11" t="s">
        <v>3</v>
      </c>
      <c r="DE11" t="s">
        <v>3</v>
      </c>
      <c r="DF11">
        <f t="shared" si="6"/>
        <v>0</v>
      </c>
      <c r="DG11">
        <f>ROUND(ROUND(AF11,2)*CX11,2)</f>
        <v>0</v>
      </c>
      <c r="DH11">
        <f t="shared" si="4"/>
        <v>0</v>
      </c>
      <c r="DI11">
        <f t="shared" si="5"/>
        <v>34924.559999999998</v>
      </c>
      <c r="DJ11">
        <f>DI11</f>
        <v>34924.559999999998</v>
      </c>
      <c r="DK11">
        <v>1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ROW(Source!A33)</f>
        <v>33</v>
      </c>
      <c r="B12">
        <v>92695824</v>
      </c>
      <c r="C12">
        <v>92701005</v>
      </c>
      <c r="D12">
        <v>91260426</v>
      </c>
      <c r="E12">
        <v>118</v>
      </c>
      <c r="F12">
        <v>1</v>
      </c>
      <c r="G12">
        <v>1</v>
      </c>
      <c r="H12">
        <v>1</v>
      </c>
      <c r="I12" t="s">
        <v>270</v>
      </c>
      <c r="J12" t="s">
        <v>3</v>
      </c>
      <c r="K12" t="s">
        <v>271</v>
      </c>
      <c r="L12">
        <v>1191</v>
      </c>
      <c r="N12">
        <v>1013</v>
      </c>
      <c r="O12" t="s">
        <v>269</v>
      </c>
      <c r="P12" t="s">
        <v>269</v>
      </c>
      <c r="Q12">
        <v>1</v>
      </c>
      <c r="W12">
        <v>0</v>
      </c>
      <c r="X12">
        <v>-1417349443</v>
      </c>
      <c r="Y12">
        <f t="shared" si="0"/>
        <v>3.6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0</v>
      </c>
      <c r="AQ12">
        <v>1</v>
      </c>
      <c r="AR12">
        <v>0</v>
      </c>
      <c r="AS12" t="s">
        <v>3</v>
      </c>
      <c r="AT12">
        <v>3.6</v>
      </c>
      <c r="AU12" t="s">
        <v>3</v>
      </c>
      <c r="AV12">
        <v>2</v>
      </c>
      <c r="AW12">
        <v>2</v>
      </c>
      <c r="AX12">
        <v>92701007</v>
      </c>
      <c r="AY12">
        <v>1</v>
      </c>
      <c r="AZ12">
        <v>0</v>
      </c>
      <c r="BA12">
        <v>10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v>0</v>
      </c>
      <c r="CX12">
        <f>ROUND(Y12*Source!I33,7)</f>
        <v>3.6</v>
      </c>
      <c r="CY12">
        <f>AD12</f>
        <v>0</v>
      </c>
      <c r="CZ12">
        <f>AH12</f>
        <v>0</v>
      </c>
      <c r="DA12">
        <f>AL12</f>
        <v>1</v>
      </c>
      <c r="DB12">
        <f t="shared" si="1"/>
        <v>0</v>
      </c>
      <c r="DC12">
        <f t="shared" si="2"/>
        <v>0</v>
      </c>
      <c r="DD12" t="s">
        <v>3</v>
      </c>
      <c r="DE12" t="s">
        <v>3</v>
      </c>
      <c r="DF12">
        <f t="shared" si="6"/>
        <v>0</v>
      </c>
      <c r="DG12">
        <f>ROUND(ROUND(AF12,2)*CX12,2)</f>
        <v>0</v>
      </c>
      <c r="DH12">
        <f t="shared" si="4"/>
        <v>0</v>
      </c>
      <c r="DI12">
        <f t="shared" si="5"/>
        <v>0</v>
      </c>
      <c r="DJ12">
        <f>DI12</f>
        <v>0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ROW(Source!A33)</f>
        <v>33</v>
      </c>
      <c r="B13">
        <v>92695824</v>
      </c>
      <c r="C13">
        <v>92701005</v>
      </c>
      <c r="D13">
        <v>91386958</v>
      </c>
      <c r="E13">
        <v>1</v>
      </c>
      <c r="F13">
        <v>1</v>
      </c>
      <c r="G13">
        <v>1</v>
      </c>
      <c r="H13">
        <v>2</v>
      </c>
      <c r="I13" t="s">
        <v>272</v>
      </c>
      <c r="J13" t="s">
        <v>273</v>
      </c>
      <c r="K13" t="s">
        <v>274</v>
      </c>
      <c r="L13">
        <v>1368</v>
      </c>
      <c r="N13">
        <v>1011</v>
      </c>
      <c r="O13" t="s">
        <v>275</v>
      </c>
      <c r="P13" t="s">
        <v>275</v>
      </c>
      <c r="Q13">
        <v>1</v>
      </c>
      <c r="W13">
        <v>0</v>
      </c>
      <c r="X13">
        <v>1408234430</v>
      </c>
      <c r="Y13">
        <f t="shared" si="0"/>
        <v>3.6</v>
      </c>
      <c r="AA13">
        <v>0</v>
      </c>
      <c r="AB13">
        <v>634.29999999999995</v>
      </c>
      <c r="AC13">
        <v>731.08</v>
      </c>
      <c r="AD13">
        <v>0</v>
      </c>
      <c r="AE13">
        <v>0</v>
      </c>
      <c r="AF13">
        <v>487.92</v>
      </c>
      <c r="AG13">
        <v>731.08</v>
      </c>
      <c r="AH13">
        <v>0</v>
      </c>
      <c r="AI13">
        <v>1</v>
      </c>
      <c r="AJ13">
        <v>1.3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0</v>
      </c>
      <c r="AQ13">
        <v>1</v>
      </c>
      <c r="AR13">
        <v>0</v>
      </c>
      <c r="AS13" t="s">
        <v>3</v>
      </c>
      <c r="AT13">
        <v>3.6</v>
      </c>
      <c r="AU13" t="s">
        <v>3</v>
      </c>
      <c r="AV13">
        <v>1</v>
      </c>
      <c r="AW13">
        <v>2</v>
      </c>
      <c r="AX13">
        <v>92701008</v>
      </c>
      <c r="AY13">
        <v>1</v>
      </c>
      <c r="AZ13">
        <v>0</v>
      </c>
      <c r="BA13">
        <v>11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1756.5120000000002</v>
      </c>
      <c r="BL13">
        <v>2631.8880000000004</v>
      </c>
      <c r="BM13">
        <v>0</v>
      </c>
      <c r="BN13">
        <v>0</v>
      </c>
      <c r="BO13">
        <v>3.6</v>
      </c>
      <c r="BP13">
        <v>1</v>
      </c>
      <c r="BQ13">
        <v>0</v>
      </c>
      <c r="BR13">
        <v>1756.5120000000002</v>
      </c>
      <c r="BS13">
        <v>2631.8880000000004</v>
      </c>
      <c r="BT13">
        <v>0</v>
      </c>
      <c r="BU13">
        <v>0</v>
      </c>
      <c r="BV13">
        <v>3.6</v>
      </c>
      <c r="BW13">
        <v>1</v>
      </c>
      <c r="CV13">
        <v>0</v>
      </c>
      <c r="CW13">
        <f>ROUND(Y13*Source!I33*DO13,7)</f>
        <v>3.6</v>
      </c>
      <c r="CX13">
        <f>ROUND(Y13*Source!I33,7)</f>
        <v>3.6</v>
      </c>
      <c r="CY13">
        <f>AB13</f>
        <v>634.29999999999995</v>
      </c>
      <c r="CZ13">
        <f>AF13</f>
        <v>487.92</v>
      </c>
      <c r="DA13">
        <f>AJ13</f>
        <v>1.3</v>
      </c>
      <c r="DB13">
        <f t="shared" si="1"/>
        <v>1756.51</v>
      </c>
      <c r="DC13">
        <f t="shared" si="2"/>
        <v>2631.89</v>
      </c>
      <c r="DD13" t="s">
        <v>3</v>
      </c>
      <c r="DE13" t="s">
        <v>3</v>
      </c>
      <c r="DF13">
        <f t="shared" si="6"/>
        <v>0</v>
      </c>
      <c r="DG13">
        <f>ROUND(ROUND(AF13*AJ13,2)*CX13,2)</f>
        <v>2283.48</v>
      </c>
      <c r="DH13">
        <f t="shared" si="4"/>
        <v>2631.89</v>
      </c>
      <c r="DI13">
        <f t="shared" si="5"/>
        <v>0</v>
      </c>
      <c r="DJ13">
        <f>DG13+DH13</f>
        <v>4915.37</v>
      </c>
      <c r="DK13">
        <v>0</v>
      </c>
      <c r="DL13" t="s">
        <v>276</v>
      </c>
      <c r="DM13">
        <v>4</v>
      </c>
      <c r="DN13" t="s">
        <v>269</v>
      </c>
      <c r="DO13">
        <v>1</v>
      </c>
    </row>
    <row r="14" spans="1:119" x14ac:dyDescent="0.2">
      <c r="A14">
        <f>ROW(Source!A33)</f>
        <v>33</v>
      </c>
      <c r="B14">
        <v>92695824</v>
      </c>
      <c r="C14">
        <v>92701005</v>
      </c>
      <c r="D14">
        <v>91387978</v>
      </c>
      <c r="E14">
        <v>1</v>
      </c>
      <c r="F14">
        <v>1</v>
      </c>
      <c r="G14">
        <v>1</v>
      </c>
      <c r="H14">
        <v>2</v>
      </c>
      <c r="I14" t="s">
        <v>281</v>
      </c>
      <c r="J14" t="s">
        <v>282</v>
      </c>
      <c r="K14" t="s">
        <v>283</v>
      </c>
      <c r="L14">
        <v>1368</v>
      </c>
      <c r="N14">
        <v>1011</v>
      </c>
      <c r="O14" t="s">
        <v>275</v>
      </c>
      <c r="P14" t="s">
        <v>275</v>
      </c>
      <c r="Q14">
        <v>1</v>
      </c>
      <c r="W14">
        <v>0</v>
      </c>
      <c r="X14">
        <v>462025989</v>
      </c>
      <c r="Y14">
        <f t="shared" si="0"/>
        <v>1.2</v>
      </c>
      <c r="AA14">
        <v>0</v>
      </c>
      <c r="AB14">
        <v>32.24</v>
      </c>
      <c r="AC14">
        <v>0</v>
      </c>
      <c r="AD14">
        <v>0</v>
      </c>
      <c r="AE14">
        <v>0</v>
      </c>
      <c r="AF14">
        <v>32.24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0</v>
      </c>
      <c r="AQ14">
        <v>1</v>
      </c>
      <c r="AR14">
        <v>0</v>
      </c>
      <c r="AS14" t="s">
        <v>3</v>
      </c>
      <c r="AT14">
        <v>1.2</v>
      </c>
      <c r="AU14" t="s">
        <v>3</v>
      </c>
      <c r="AV14">
        <v>1</v>
      </c>
      <c r="AW14">
        <v>2</v>
      </c>
      <c r="AX14">
        <v>92701009</v>
      </c>
      <c r="AY14">
        <v>1</v>
      </c>
      <c r="AZ14">
        <v>0</v>
      </c>
      <c r="BA14">
        <v>12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38.688000000000002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</v>
      </c>
      <c r="BR14">
        <v>38.688000000000002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f>ROUND(Y14*Source!I33*DO14,7)</f>
        <v>0</v>
      </c>
      <c r="CX14">
        <f>ROUND(Y14*Source!I33,7)</f>
        <v>1.2</v>
      </c>
      <c r="CY14">
        <f>AB14</f>
        <v>32.24</v>
      </c>
      <c r="CZ14">
        <f>AF14</f>
        <v>32.24</v>
      </c>
      <c r="DA14">
        <f>AJ14</f>
        <v>1</v>
      </c>
      <c r="DB14">
        <f t="shared" si="1"/>
        <v>38.69</v>
      </c>
      <c r="DC14">
        <f t="shared" si="2"/>
        <v>0</v>
      </c>
      <c r="DD14" t="s">
        <v>3</v>
      </c>
      <c r="DE14" t="s">
        <v>3</v>
      </c>
      <c r="DF14">
        <f t="shared" si="6"/>
        <v>0</v>
      </c>
      <c r="DG14">
        <f t="shared" ref="DG14:DG29" si="7">ROUND(ROUND(AF14,2)*CX14,2)</f>
        <v>38.69</v>
      </c>
      <c r="DH14">
        <f t="shared" si="4"/>
        <v>0</v>
      </c>
      <c r="DI14">
        <f t="shared" si="5"/>
        <v>0</v>
      </c>
      <c r="DJ14">
        <f>DG14+DH14</f>
        <v>38.69</v>
      </c>
      <c r="DK14">
        <v>1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ROW(Source!A33)</f>
        <v>33</v>
      </c>
      <c r="B15">
        <v>92695824</v>
      </c>
      <c r="C15">
        <v>92701005</v>
      </c>
      <c r="D15">
        <v>91336998</v>
      </c>
      <c r="E15">
        <v>1</v>
      </c>
      <c r="F15">
        <v>1</v>
      </c>
      <c r="G15">
        <v>1</v>
      </c>
      <c r="H15">
        <v>3</v>
      </c>
      <c r="I15" t="s">
        <v>284</v>
      </c>
      <c r="J15" t="s">
        <v>285</v>
      </c>
      <c r="K15" t="s">
        <v>286</v>
      </c>
      <c r="L15">
        <v>1383</v>
      </c>
      <c r="N15">
        <v>1013</v>
      </c>
      <c r="O15" t="s">
        <v>287</v>
      </c>
      <c r="P15" t="s">
        <v>287</v>
      </c>
      <c r="Q15">
        <v>1</v>
      </c>
      <c r="W15">
        <v>0</v>
      </c>
      <c r="X15">
        <v>-182421198</v>
      </c>
      <c r="Y15">
        <f t="shared" si="0"/>
        <v>1.075</v>
      </c>
      <c r="AA15">
        <v>6.92</v>
      </c>
      <c r="AB15">
        <v>0</v>
      </c>
      <c r="AC15">
        <v>0</v>
      </c>
      <c r="AD15">
        <v>0</v>
      </c>
      <c r="AE15">
        <v>6.92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0</v>
      </c>
      <c r="AQ15">
        <v>1</v>
      </c>
      <c r="AR15">
        <v>0</v>
      </c>
      <c r="AS15" t="s">
        <v>3</v>
      </c>
      <c r="AT15">
        <v>1.075</v>
      </c>
      <c r="AU15" t="s">
        <v>3</v>
      </c>
      <c r="AV15">
        <v>0</v>
      </c>
      <c r="AW15">
        <v>2</v>
      </c>
      <c r="AX15">
        <v>92701010</v>
      </c>
      <c r="AY15">
        <v>1</v>
      </c>
      <c r="AZ15">
        <v>0</v>
      </c>
      <c r="BA15">
        <v>13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7.4390000000000001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7.4390000000000001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v>0</v>
      </c>
      <c r="CX15">
        <f>ROUND(Y15*Source!I33,7)</f>
        <v>1.075</v>
      </c>
      <c r="CY15">
        <f>AA15</f>
        <v>6.92</v>
      </c>
      <c r="CZ15">
        <f>AE15</f>
        <v>6.92</v>
      </c>
      <c r="DA15">
        <f>AI15</f>
        <v>1</v>
      </c>
      <c r="DB15">
        <f t="shared" si="1"/>
        <v>7.44</v>
      </c>
      <c r="DC15">
        <f t="shared" si="2"/>
        <v>0</v>
      </c>
      <c r="DD15" t="s">
        <v>3</v>
      </c>
      <c r="DE15" t="s">
        <v>3</v>
      </c>
      <c r="DF15">
        <f t="shared" si="6"/>
        <v>7.44</v>
      </c>
      <c r="DG15">
        <f t="shared" si="7"/>
        <v>0</v>
      </c>
      <c r="DH15">
        <f t="shared" si="4"/>
        <v>0</v>
      </c>
      <c r="DI15">
        <f t="shared" si="5"/>
        <v>0</v>
      </c>
      <c r="DJ15">
        <f>DF15</f>
        <v>7.44</v>
      </c>
      <c r="DK15">
        <v>1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ROW(Source!A33)</f>
        <v>33</v>
      </c>
      <c r="B16">
        <v>92695824</v>
      </c>
      <c r="C16">
        <v>92701005</v>
      </c>
      <c r="D16">
        <v>91266477</v>
      </c>
      <c r="E16">
        <v>118</v>
      </c>
      <c r="F16">
        <v>1</v>
      </c>
      <c r="G16">
        <v>1</v>
      </c>
      <c r="H16">
        <v>3</v>
      </c>
      <c r="I16" t="s">
        <v>30</v>
      </c>
      <c r="J16" t="s">
        <v>3</v>
      </c>
      <c r="K16" t="s">
        <v>31</v>
      </c>
      <c r="L16">
        <v>3277935</v>
      </c>
      <c r="N16">
        <v>1013</v>
      </c>
      <c r="O16" t="s">
        <v>32</v>
      </c>
      <c r="P16" t="s">
        <v>32</v>
      </c>
      <c r="Q16">
        <v>1</v>
      </c>
      <c r="W16">
        <v>0</v>
      </c>
      <c r="X16">
        <v>-152123987</v>
      </c>
      <c r="Y16">
        <f t="shared" si="0"/>
        <v>3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 t="s">
        <v>3</v>
      </c>
      <c r="AT16">
        <v>3</v>
      </c>
      <c r="AU16" t="s">
        <v>3</v>
      </c>
      <c r="AV16">
        <v>0</v>
      </c>
      <c r="AW16">
        <v>2</v>
      </c>
      <c r="AX16">
        <v>92701011</v>
      </c>
      <c r="AY16">
        <v>1</v>
      </c>
      <c r="AZ16">
        <v>0</v>
      </c>
      <c r="BA16">
        <v>14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ROUND(Y16*Source!I33,7)</f>
        <v>3</v>
      </c>
      <c r="CY16">
        <f>AA16</f>
        <v>0</v>
      </c>
      <c r="CZ16">
        <f>AE16</f>
        <v>0</v>
      </c>
      <c r="DA16">
        <f>AI16</f>
        <v>1</v>
      </c>
      <c r="DB16">
        <f t="shared" si="1"/>
        <v>0</v>
      </c>
      <c r="DC16">
        <f t="shared" si="2"/>
        <v>0</v>
      </c>
      <c r="DD16" t="s">
        <v>3</v>
      </c>
      <c r="DE16" t="s">
        <v>3</v>
      </c>
      <c r="DF16">
        <f t="shared" si="6"/>
        <v>0</v>
      </c>
      <c r="DG16">
        <f t="shared" si="7"/>
        <v>0</v>
      </c>
      <c r="DH16">
        <f t="shared" si="4"/>
        <v>0</v>
      </c>
      <c r="DI16">
        <f t="shared" si="5"/>
        <v>0</v>
      </c>
      <c r="DJ16">
        <f>DF16</f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ROW(Source!A35)</f>
        <v>35</v>
      </c>
      <c r="B17">
        <v>92695824</v>
      </c>
      <c r="C17">
        <v>92700982</v>
      </c>
      <c r="D17">
        <v>91260282</v>
      </c>
      <c r="E17">
        <v>118</v>
      </c>
      <c r="F17">
        <v>1</v>
      </c>
      <c r="G17">
        <v>1</v>
      </c>
      <c r="H17">
        <v>1</v>
      </c>
      <c r="I17" t="s">
        <v>288</v>
      </c>
      <c r="J17" t="s">
        <v>3</v>
      </c>
      <c r="K17" t="s">
        <v>289</v>
      </c>
      <c r="L17">
        <v>1191</v>
      </c>
      <c r="N17">
        <v>1013</v>
      </c>
      <c r="O17" t="s">
        <v>269</v>
      </c>
      <c r="P17" t="s">
        <v>269</v>
      </c>
      <c r="Q17">
        <v>1</v>
      </c>
      <c r="W17">
        <v>0</v>
      </c>
      <c r="X17">
        <v>73401693</v>
      </c>
      <c r="Y17">
        <f t="shared" si="0"/>
        <v>4.3600000000000003</v>
      </c>
      <c r="AA17">
        <v>0</v>
      </c>
      <c r="AB17">
        <v>0</v>
      </c>
      <c r="AC17">
        <v>0</v>
      </c>
      <c r="AD17">
        <v>840.19</v>
      </c>
      <c r="AE17">
        <v>0</v>
      </c>
      <c r="AF17">
        <v>0</v>
      </c>
      <c r="AG17">
        <v>0</v>
      </c>
      <c r="AH17">
        <v>840.19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0</v>
      </c>
      <c r="AQ17">
        <v>1</v>
      </c>
      <c r="AR17">
        <v>0</v>
      </c>
      <c r="AS17" t="s">
        <v>3</v>
      </c>
      <c r="AT17">
        <v>4.3600000000000003</v>
      </c>
      <c r="AU17" t="s">
        <v>3</v>
      </c>
      <c r="AV17">
        <v>1</v>
      </c>
      <c r="AW17">
        <v>2</v>
      </c>
      <c r="AX17">
        <v>92700983</v>
      </c>
      <c r="AY17">
        <v>1</v>
      </c>
      <c r="AZ17">
        <v>0</v>
      </c>
      <c r="BA17">
        <v>15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3663.2284000000004</v>
      </c>
      <c r="BN17">
        <v>4.3600000000000003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3663.2284000000004</v>
      </c>
      <c r="BU17">
        <v>4.3600000000000003</v>
      </c>
      <c r="BV17">
        <v>0</v>
      </c>
      <c r="BW17">
        <v>1</v>
      </c>
      <c r="CU17">
        <f>ROUND(AT17*Source!I35*AH17*AL17,2)</f>
        <v>3663.23</v>
      </c>
      <c r="CV17">
        <f>ROUND(Y17*Source!I35,7)</f>
        <v>4.3600000000000003</v>
      </c>
      <c r="CW17">
        <v>0</v>
      </c>
      <c r="CX17">
        <f>ROUND(Y17*Source!I35,7)</f>
        <v>4.3600000000000003</v>
      </c>
      <c r="CY17">
        <f>AD17</f>
        <v>840.19</v>
      </c>
      <c r="CZ17">
        <f>AH17</f>
        <v>840.19</v>
      </c>
      <c r="DA17">
        <f>AL17</f>
        <v>1</v>
      </c>
      <c r="DB17">
        <f t="shared" si="1"/>
        <v>3663.23</v>
      </c>
      <c r="DC17">
        <f t="shared" si="2"/>
        <v>0</v>
      </c>
      <c r="DD17" t="s">
        <v>3</v>
      </c>
      <c r="DE17" t="s">
        <v>3</v>
      </c>
      <c r="DF17">
        <f t="shared" si="6"/>
        <v>0</v>
      </c>
      <c r="DG17">
        <f t="shared" si="7"/>
        <v>0</v>
      </c>
      <c r="DH17">
        <f t="shared" si="4"/>
        <v>0</v>
      </c>
      <c r="DI17">
        <f t="shared" si="5"/>
        <v>3663.23</v>
      </c>
      <c r="DJ17">
        <f>DI17</f>
        <v>3663.23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ROW(Source!A35)</f>
        <v>35</v>
      </c>
      <c r="B18">
        <v>92695824</v>
      </c>
      <c r="C18">
        <v>92700982</v>
      </c>
      <c r="D18">
        <v>91336998</v>
      </c>
      <c r="E18">
        <v>1</v>
      </c>
      <c r="F18">
        <v>1</v>
      </c>
      <c r="G18">
        <v>1</v>
      </c>
      <c r="H18">
        <v>3</v>
      </c>
      <c r="I18" t="s">
        <v>284</v>
      </c>
      <c r="J18" t="s">
        <v>285</v>
      </c>
      <c r="K18" t="s">
        <v>286</v>
      </c>
      <c r="L18">
        <v>1383</v>
      </c>
      <c r="N18">
        <v>1013</v>
      </c>
      <c r="O18" t="s">
        <v>287</v>
      </c>
      <c r="P18" t="s">
        <v>287</v>
      </c>
      <c r="Q18">
        <v>1</v>
      </c>
      <c r="W18">
        <v>0</v>
      </c>
      <c r="X18">
        <v>-182421198</v>
      </c>
      <c r="Y18">
        <f t="shared" si="0"/>
        <v>0.8952</v>
      </c>
      <c r="AA18">
        <v>6.92</v>
      </c>
      <c r="AB18">
        <v>0</v>
      </c>
      <c r="AC18">
        <v>0</v>
      </c>
      <c r="AD18">
        <v>0</v>
      </c>
      <c r="AE18">
        <v>6.92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0</v>
      </c>
      <c r="AQ18">
        <v>1</v>
      </c>
      <c r="AR18">
        <v>0</v>
      </c>
      <c r="AS18" t="s">
        <v>3</v>
      </c>
      <c r="AT18">
        <v>0.8952</v>
      </c>
      <c r="AU18" t="s">
        <v>3</v>
      </c>
      <c r="AV18">
        <v>0</v>
      </c>
      <c r="AW18">
        <v>2</v>
      </c>
      <c r="AX18">
        <v>92700984</v>
      </c>
      <c r="AY18">
        <v>1</v>
      </c>
      <c r="AZ18">
        <v>0</v>
      </c>
      <c r="BA18">
        <v>16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6.1947840000000003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6.1947840000000003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ROUND(Y18*Source!I35,7)</f>
        <v>0.8952</v>
      </c>
      <c r="CY18">
        <f t="shared" ref="CY18:CY27" si="8">AA18</f>
        <v>6.92</v>
      </c>
      <c r="CZ18">
        <f t="shared" ref="CZ18:CZ27" si="9">AE18</f>
        <v>6.92</v>
      </c>
      <c r="DA18">
        <f t="shared" ref="DA18:DA27" si="10">AI18</f>
        <v>1</v>
      </c>
      <c r="DB18">
        <f t="shared" si="1"/>
        <v>6.19</v>
      </c>
      <c r="DC18">
        <f t="shared" si="2"/>
        <v>0</v>
      </c>
      <c r="DD18" t="s">
        <v>3</v>
      </c>
      <c r="DE18" t="s">
        <v>3</v>
      </c>
      <c r="DF18">
        <f t="shared" si="6"/>
        <v>6.19</v>
      </c>
      <c r="DG18">
        <f t="shared" si="7"/>
        <v>0</v>
      </c>
      <c r="DH18">
        <f t="shared" si="4"/>
        <v>0</v>
      </c>
      <c r="DI18">
        <f t="shared" si="5"/>
        <v>0</v>
      </c>
      <c r="DJ18">
        <f t="shared" ref="DJ18:DJ27" si="11">DF18</f>
        <v>6.19</v>
      </c>
      <c r="DK18">
        <v>1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ROW(Source!A35)</f>
        <v>35</v>
      </c>
      <c r="B19">
        <v>92695824</v>
      </c>
      <c r="C19">
        <v>92700982</v>
      </c>
      <c r="D19">
        <v>91337140</v>
      </c>
      <c r="E19">
        <v>1</v>
      </c>
      <c r="F19">
        <v>1</v>
      </c>
      <c r="G19">
        <v>1</v>
      </c>
      <c r="H19">
        <v>3</v>
      </c>
      <c r="I19" t="s">
        <v>62</v>
      </c>
      <c r="J19" t="s">
        <v>65</v>
      </c>
      <c r="K19" t="s">
        <v>63</v>
      </c>
      <c r="L19">
        <v>1346</v>
      </c>
      <c r="N19">
        <v>1009</v>
      </c>
      <c r="O19" t="s">
        <v>64</v>
      </c>
      <c r="P19" t="s">
        <v>64</v>
      </c>
      <c r="Q19">
        <v>1</v>
      </c>
      <c r="W19">
        <v>0</v>
      </c>
      <c r="X19">
        <v>513299209</v>
      </c>
      <c r="Y19">
        <f t="shared" si="0"/>
        <v>0</v>
      </c>
      <c r="AA19">
        <v>1039.52</v>
      </c>
      <c r="AB19">
        <v>0</v>
      </c>
      <c r="AC19">
        <v>0</v>
      </c>
      <c r="AD19">
        <v>0</v>
      </c>
      <c r="AE19">
        <v>675.01</v>
      </c>
      <c r="AF19">
        <v>0</v>
      </c>
      <c r="AG19">
        <v>0</v>
      </c>
      <c r="AH19">
        <v>0</v>
      </c>
      <c r="AI19">
        <v>1.54</v>
      </c>
      <c r="AJ19">
        <v>1</v>
      </c>
      <c r="AK19">
        <v>1</v>
      </c>
      <c r="AL19">
        <v>1</v>
      </c>
      <c r="AM19">
        <v>0</v>
      </c>
      <c r="AN19">
        <v>1</v>
      </c>
      <c r="AO19">
        <v>0</v>
      </c>
      <c r="AP19">
        <v>0</v>
      </c>
      <c r="AQ19">
        <v>0</v>
      </c>
      <c r="AR19">
        <v>0</v>
      </c>
      <c r="AS19" t="s">
        <v>3</v>
      </c>
      <c r="AT19">
        <v>0</v>
      </c>
      <c r="AU19" t="s">
        <v>3</v>
      </c>
      <c r="AV19">
        <v>0</v>
      </c>
      <c r="AW19">
        <v>2</v>
      </c>
      <c r="AX19">
        <v>92700985</v>
      </c>
      <c r="AY19">
        <v>1</v>
      </c>
      <c r="AZ19">
        <v>0</v>
      </c>
      <c r="BA19">
        <v>17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ROUND(Y19*Source!I35,7)</f>
        <v>0</v>
      </c>
      <c r="CY19">
        <f t="shared" si="8"/>
        <v>1039.52</v>
      </c>
      <c r="CZ19">
        <f t="shared" si="9"/>
        <v>675.01</v>
      </c>
      <c r="DA19">
        <f t="shared" si="10"/>
        <v>1.54</v>
      </c>
      <c r="DB19">
        <f t="shared" si="1"/>
        <v>0</v>
      </c>
      <c r="DC19">
        <f t="shared" si="2"/>
        <v>0</v>
      </c>
      <c r="DD19" t="s">
        <v>3</v>
      </c>
      <c r="DE19" t="s">
        <v>3</v>
      </c>
      <c r="DF19">
        <f>ROUND(ROUND(AE19*AI19,2)*CX19,2)</f>
        <v>0</v>
      </c>
      <c r="DG19">
        <f t="shared" si="7"/>
        <v>0</v>
      </c>
      <c r="DH19">
        <f t="shared" si="4"/>
        <v>0</v>
      </c>
      <c r="DI19">
        <f t="shared" si="5"/>
        <v>0</v>
      </c>
      <c r="DJ19">
        <f t="shared" si="11"/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ROW(Source!A35)</f>
        <v>35</v>
      </c>
      <c r="B20">
        <v>92695824</v>
      </c>
      <c r="C20">
        <v>92700982</v>
      </c>
      <c r="D20">
        <v>91338155</v>
      </c>
      <c r="E20">
        <v>1</v>
      </c>
      <c r="F20">
        <v>1</v>
      </c>
      <c r="G20">
        <v>1</v>
      </c>
      <c r="H20">
        <v>3</v>
      </c>
      <c r="I20" t="s">
        <v>66</v>
      </c>
      <c r="J20" t="s">
        <v>68</v>
      </c>
      <c r="K20" t="s">
        <v>67</v>
      </c>
      <c r="L20">
        <v>1371</v>
      </c>
      <c r="N20">
        <v>1013</v>
      </c>
      <c r="O20" t="s">
        <v>18</v>
      </c>
      <c r="P20" t="s">
        <v>18</v>
      </c>
      <c r="Q20">
        <v>1</v>
      </c>
      <c r="W20">
        <v>0</v>
      </c>
      <c r="X20">
        <v>47460687</v>
      </c>
      <c r="Y20">
        <f t="shared" si="0"/>
        <v>0</v>
      </c>
      <c r="AA20">
        <v>257.70999999999998</v>
      </c>
      <c r="AB20">
        <v>0</v>
      </c>
      <c r="AC20">
        <v>0</v>
      </c>
      <c r="AD20">
        <v>0</v>
      </c>
      <c r="AE20">
        <v>257.70999999999998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 t="s">
        <v>3</v>
      </c>
      <c r="AT20">
        <v>0</v>
      </c>
      <c r="AU20" t="s">
        <v>3</v>
      </c>
      <c r="AV20">
        <v>0</v>
      </c>
      <c r="AW20">
        <v>2</v>
      </c>
      <c r="AX20">
        <v>92700986</v>
      </c>
      <c r="AY20">
        <v>1</v>
      </c>
      <c r="AZ20">
        <v>0</v>
      </c>
      <c r="BA20">
        <v>18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ROUND(Y20*Source!I35,7)</f>
        <v>0</v>
      </c>
      <c r="CY20">
        <f t="shared" si="8"/>
        <v>257.70999999999998</v>
      </c>
      <c r="CZ20">
        <f t="shared" si="9"/>
        <v>257.70999999999998</v>
      </c>
      <c r="DA20">
        <f t="shared" si="10"/>
        <v>1</v>
      </c>
      <c r="DB20">
        <f t="shared" si="1"/>
        <v>0</v>
      </c>
      <c r="DC20">
        <f t="shared" si="2"/>
        <v>0</v>
      </c>
      <c r="DD20" t="s">
        <v>3</v>
      </c>
      <c r="DE20" t="s">
        <v>3</v>
      </c>
      <c r="DF20">
        <f>ROUND(ROUND(AE20,2)*CX20,2)</f>
        <v>0</v>
      </c>
      <c r="DG20">
        <f t="shared" si="7"/>
        <v>0</v>
      </c>
      <c r="DH20">
        <f t="shared" si="4"/>
        <v>0</v>
      </c>
      <c r="DI20">
        <f t="shared" si="5"/>
        <v>0</v>
      </c>
      <c r="DJ20">
        <f t="shared" si="11"/>
        <v>0</v>
      </c>
      <c r="DK20">
        <v>1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ROW(Source!A35)</f>
        <v>35</v>
      </c>
      <c r="B21">
        <v>92695824</v>
      </c>
      <c r="C21">
        <v>92700982</v>
      </c>
      <c r="D21">
        <v>91338561</v>
      </c>
      <c r="E21">
        <v>1</v>
      </c>
      <c r="F21">
        <v>1</v>
      </c>
      <c r="G21">
        <v>1</v>
      </c>
      <c r="H21">
        <v>3</v>
      </c>
      <c r="I21" t="s">
        <v>290</v>
      </c>
      <c r="J21" t="s">
        <v>291</v>
      </c>
      <c r="K21" t="s">
        <v>292</v>
      </c>
      <c r="L21">
        <v>1407</v>
      </c>
      <c r="N21">
        <v>1013</v>
      </c>
      <c r="O21" t="s">
        <v>293</v>
      </c>
      <c r="P21" t="s">
        <v>293</v>
      </c>
      <c r="Q21">
        <v>1</v>
      </c>
      <c r="W21">
        <v>0</v>
      </c>
      <c r="X21">
        <v>-1342858191</v>
      </c>
      <c r="Y21">
        <f t="shared" si="0"/>
        <v>4.0000000000000001E-3</v>
      </c>
      <c r="AA21">
        <v>342.03</v>
      </c>
      <c r="AB21">
        <v>0</v>
      </c>
      <c r="AC21">
        <v>0</v>
      </c>
      <c r="AD21">
        <v>0</v>
      </c>
      <c r="AE21">
        <v>261.08999999999997</v>
      </c>
      <c r="AF21">
        <v>0</v>
      </c>
      <c r="AG21">
        <v>0</v>
      </c>
      <c r="AH21">
        <v>0</v>
      </c>
      <c r="AI21">
        <v>1.31</v>
      </c>
      <c r="AJ21">
        <v>1</v>
      </c>
      <c r="AK21">
        <v>1</v>
      </c>
      <c r="AL21">
        <v>1</v>
      </c>
      <c r="AM21">
        <v>2</v>
      </c>
      <c r="AN21">
        <v>0</v>
      </c>
      <c r="AO21">
        <v>0</v>
      </c>
      <c r="AP21">
        <v>0</v>
      </c>
      <c r="AQ21">
        <v>1</v>
      </c>
      <c r="AR21">
        <v>0</v>
      </c>
      <c r="AS21" t="s">
        <v>3</v>
      </c>
      <c r="AT21">
        <v>4.0000000000000001E-3</v>
      </c>
      <c r="AU21" t="s">
        <v>3</v>
      </c>
      <c r="AV21">
        <v>0</v>
      </c>
      <c r="AW21">
        <v>2</v>
      </c>
      <c r="AX21">
        <v>92700987</v>
      </c>
      <c r="AY21">
        <v>1</v>
      </c>
      <c r="AZ21">
        <v>0</v>
      </c>
      <c r="BA21">
        <v>19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1.04436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1.04436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ROUND(Y21*Source!I35,7)</f>
        <v>4.0000000000000001E-3</v>
      </c>
      <c r="CY21">
        <f t="shared" si="8"/>
        <v>342.03</v>
      </c>
      <c r="CZ21">
        <f t="shared" si="9"/>
        <v>261.08999999999997</v>
      </c>
      <c r="DA21">
        <f t="shared" si="10"/>
        <v>1.31</v>
      </c>
      <c r="DB21">
        <f t="shared" si="1"/>
        <v>1.04</v>
      </c>
      <c r="DC21">
        <f t="shared" si="2"/>
        <v>0</v>
      </c>
      <c r="DD21" t="s">
        <v>3</v>
      </c>
      <c r="DE21" t="s">
        <v>3</v>
      </c>
      <c r="DF21">
        <f>ROUND(ROUND(AE21*AI21,2)*CX21,2)</f>
        <v>1.37</v>
      </c>
      <c r="DG21">
        <f t="shared" si="7"/>
        <v>0</v>
      </c>
      <c r="DH21">
        <f t="shared" si="4"/>
        <v>0</v>
      </c>
      <c r="DI21">
        <f t="shared" si="5"/>
        <v>0</v>
      </c>
      <c r="DJ21">
        <f t="shared" si="11"/>
        <v>1.37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ROW(Source!A35)</f>
        <v>35</v>
      </c>
      <c r="B22">
        <v>92695824</v>
      </c>
      <c r="C22">
        <v>92700982</v>
      </c>
      <c r="D22">
        <v>91338861</v>
      </c>
      <c r="E22">
        <v>1</v>
      </c>
      <c r="F22">
        <v>1</v>
      </c>
      <c r="G22">
        <v>1</v>
      </c>
      <c r="H22">
        <v>3</v>
      </c>
      <c r="I22" t="s">
        <v>294</v>
      </c>
      <c r="J22" t="s">
        <v>295</v>
      </c>
      <c r="K22" t="s">
        <v>296</v>
      </c>
      <c r="L22">
        <v>1348</v>
      </c>
      <c r="N22">
        <v>1009</v>
      </c>
      <c r="O22" t="s">
        <v>41</v>
      </c>
      <c r="P22" t="s">
        <v>41</v>
      </c>
      <c r="Q22">
        <v>1000</v>
      </c>
      <c r="W22">
        <v>0</v>
      </c>
      <c r="X22">
        <v>-717661274</v>
      </c>
      <c r="Y22">
        <f t="shared" si="0"/>
        <v>6.9999999999999994E-5</v>
      </c>
      <c r="AA22">
        <v>344812.24</v>
      </c>
      <c r="AB22">
        <v>0</v>
      </c>
      <c r="AC22">
        <v>0</v>
      </c>
      <c r="AD22">
        <v>0</v>
      </c>
      <c r="AE22">
        <v>263215.45</v>
      </c>
      <c r="AF22">
        <v>0</v>
      </c>
      <c r="AG22">
        <v>0</v>
      </c>
      <c r="AH22">
        <v>0</v>
      </c>
      <c r="AI22">
        <v>1.31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0</v>
      </c>
      <c r="AQ22">
        <v>1</v>
      </c>
      <c r="AR22">
        <v>0</v>
      </c>
      <c r="AS22" t="s">
        <v>3</v>
      </c>
      <c r="AT22">
        <v>6.9999999999999994E-5</v>
      </c>
      <c r="AU22" t="s">
        <v>3</v>
      </c>
      <c r="AV22">
        <v>0</v>
      </c>
      <c r="AW22">
        <v>2</v>
      </c>
      <c r="AX22">
        <v>92700988</v>
      </c>
      <c r="AY22">
        <v>1</v>
      </c>
      <c r="AZ22">
        <v>0</v>
      </c>
      <c r="BA22">
        <v>20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18.425081499999997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18.425081499999997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v>0</v>
      </c>
      <c r="CX22">
        <f>ROUND(Y22*Source!I35,7)</f>
        <v>6.9999999999999994E-5</v>
      </c>
      <c r="CY22">
        <f t="shared" si="8"/>
        <v>344812.24</v>
      </c>
      <c r="CZ22">
        <f t="shared" si="9"/>
        <v>263215.45</v>
      </c>
      <c r="DA22">
        <f t="shared" si="10"/>
        <v>1.31</v>
      </c>
      <c r="DB22">
        <f t="shared" si="1"/>
        <v>18.43</v>
      </c>
      <c r="DC22">
        <f t="shared" si="2"/>
        <v>0</v>
      </c>
      <c r="DD22" t="s">
        <v>3</v>
      </c>
      <c r="DE22" t="s">
        <v>3</v>
      </c>
      <c r="DF22">
        <f>ROUND(ROUND(AE22*AI22,2)*CX22,2)</f>
        <v>24.14</v>
      </c>
      <c r="DG22">
        <f t="shared" si="7"/>
        <v>0</v>
      </c>
      <c r="DH22">
        <f t="shared" si="4"/>
        <v>0</v>
      </c>
      <c r="DI22">
        <f t="shared" si="5"/>
        <v>0</v>
      </c>
      <c r="DJ22">
        <f t="shared" si="11"/>
        <v>24.14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ROW(Source!A35)</f>
        <v>35</v>
      </c>
      <c r="B23">
        <v>92695824</v>
      </c>
      <c r="C23">
        <v>92700982</v>
      </c>
      <c r="D23">
        <v>91264005</v>
      </c>
      <c r="E23">
        <v>118</v>
      </c>
      <c r="F23">
        <v>1</v>
      </c>
      <c r="G23">
        <v>1</v>
      </c>
      <c r="H23">
        <v>3</v>
      </c>
      <c r="I23" t="s">
        <v>69</v>
      </c>
      <c r="J23" t="s">
        <v>3</v>
      </c>
      <c r="K23" t="s">
        <v>70</v>
      </c>
      <c r="L23">
        <v>1301</v>
      </c>
      <c r="N23">
        <v>1003</v>
      </c>
      <c r="O23" t="s">
        <v>71</v>
      </c>
      <c r="P23" t="s">
        <v>71</v>
      </c>
      <c r="Q23">
        <v>1</v>
      </c>
      <c r="W23">
        <v>0</v>
      </c>
      <c r="X23">
        <v>1915593491</v>
      </c>
      <c r="Y23">
        <f t="shared" si="0"/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0</v>
      </c>
      <c r="AN23">
        <v>1</v>
      </c>
      <c r="AO23">
        <v>0</v>
      </c>
      <c r="AP23">
        <v>0</v>
      </c>
      <c r="AQ23">
        <v>0</v>
      </c>
      <c r="AR23">
        <v>0</v>
      </c>
      <c r="AS23" t="s">
        <v>3</v>
      </c>
      <c r="AT23">
        <v>0</v>
      </c>
      <c r="AU23" t="s">
        <v>3</v>
      </c>
      <c r="AV23">
        <v>0</v>
      </c>
      <c r="AW23">
        <v>2</v>
      </c>
      <c r="AX23">
        <v>92700989</v>
      </c>
      <c r="AY23">
        <v>1</v>
      </c>
      <c r="AZ23">
        <v>0</v>
      </c>
      <c r="BA23">
        <v>21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ROUND(Y23*Source!I35,7)</f>
        <v>0</v>
      </c>
      <c r="CY23">
        <f t="shared" si="8"/>
        <v>0</v>
      </c>
      <c r="CZ23">
        <f t="shared" si="9"/>
        <v>0</v>
      </c>
      <c r="DA23">
        <f t="shared" si="10"/>
        <v>1</v>
      </c>
      <c r="DB23">
        <f t="shared" si="1"/>
        <v>0</v>
      </c>
      <c r="DC23">
        <f t="shared" si="2"/>
        <v>0</v>
      </c>
      <c r="DD23" t="s">
        <v>3</v>
      </c>
      <c r="DE23" t="s">
        <v>3</v>
      </c>
      <c r="DF23">
        <f>ROUND(ROUND(AE23,2)*CX23,2)</f>
        <v>0</v>
      </c>
      <c r="DG23">
        <f t="shared" si="7"/>
        <v>0</v>
      </c>
      <c r="DH23">
        <f t="shared" si="4"/>
        <v>0</v>
      </c>
      <c r="DI23">
        <f t="shared" si="5"/>
        <v>0</v>
      </c>
      <c r="DJ23">
        <f t="shared" si="11"/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ROW(Source!A35)</f>
        <v>35</v>
      </c>
      <c r="B24">
        <v>92695824</v>
      </c>
      <c r="C24">
        <v>92700982</v>
      </c>
      <c r="D24">
        <v>91362855</v>
      </c>
      <c r="E24">
        <v>1</v>
      </c>
      <c r="F24">
        <v>1</v>
      </c>
      <c r="G24">
        <v>1</v>
      </c>
      <c r="H24">
        <v>3</v>
      </c>
      <c r="I24" t="s">
        <v>297</v>
      </c>
      <c r="J24" t="s">
        <v>298</v>
      </c>
      <c r="K24" t="s">
        <v>299</v>
      </c>
      <c r="L24">
        <v>1377</v>
      </c>
      <c r="N24">
        <v>1013</v>
      </c>
      <c r="O24" t="s">
        <v>54</v>
      </c>
      <c r="P24" t="s">
        <v>54</v>
      </c>
      <c r="Q24">
        <v>1</v>
      </c>
      <c r="W24">
        <v>0</v>
      </c>
      <c r="X24">
        <v>1645725673</v>
      </c>
      <c r="Y24">
        <f t="shared" si="0"/>
        <v>1</v>
      </c>
      <c r="AA24">
        <v>562.76</v>
      </c>
      <c r="AB24">
        <v>0</v>
      </c>
      <c r="AC24">
        <v>0</v>
      </c>
      <c r="AD24">
        <v>0</v>
      </c>
      <c r="AE24">
        <v>375.17</v>
      </c>
      <c r="AF24">
        <v>0</v>
      </c>
      <c r="AG24">
        <v>0</v>
      </c>
      <c r="AH24">
        <v>0</v>
      </c>
      <c r="AI24">
        <v>1.5</v>
      </c>
      <c r="AJ24">
        <v>1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0</v>
      </c>
      <c r="AQ24">
        <v>1</v>
      </c>
      <c r="AR24">
        <v>0</v>
      </c>
      <c r="AS24" t="s">
        <v>3</v>
      </c>
      <c r="AT24">
        <v>1</v>
      </c>
      <c r="AU24" t="s">
        <v>3</v>
      </c>
      <c r="AV24">
        <v>0</v>
      </c>
      <c r="AW24">
        <v>2</v>
      </c>
      <c r="AX24">
        <v>92700990</v>
      </c>
      <c r="AY24">
        <v>1</v>
      </c>
      <c r="AZ24">
        <v>0</v>
      </c>
      <c r="BA24">
        <v>22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375.17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375.17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v>0</v>
      </c>
      <c r="CX24">
        <f>ROUND(Y24*Source!I35,7)</f>
        <v>1</v>
      </c>
      <c r="CY24">
        <f t="shared" si="8"/>
        <v>562.76</v>
      </c>
      <c r="CZ24">
        <f t="shared" si="9"/>
        <v>375.17</v>
      </c>
      <c r="DA24">
        <f t="shared" si="10"/>
        <v>1.5</v>
      </c>
      <c r="DB24">
        <f t="shared" si="1"/>
        <v>375.17</v>
      </c>
      <c r="DC24">
        <f t="shared" si="2"/>
        <v>0</v>
      </c>
      <c r="DD24" t="s">
        <v>3</v>
      </c>
      <c r="DE24" t="s">
        <v>3</v>
      </c>
      <c r="DF24">
        <f>ROUND(ROUND(AE24*AI24,2)*CX24,2)</f>
        <v>562.76</v>
      </c>
      <c r="DG24">
        <f t="shared" si="7"/>
        <v>0</v>
      </c>
      <c r="DH24">
        <f t="shared" si="4"/>
        <v>0</v>
      </c>
      <c r="DI24">
        <f t="shared" si="5"/>
        <v>0</v>
      </c>
      <c r="DJ24">
        <f t="shared" si="11"/>
        <v>562.76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ROW(Source!A35)</f>
        <v>35</v>
      </c>
      <c r="B25">
        <v>92695824</v>
      </c>
      <c r="C25">
        <v>92700982</v>
      </c>
      <c r="D25">
        <v>91362857</v>
      </c>
      <c r="E25">
        <v>1</v>
      </c>
      <c r="F25">
        <v>1</v>
      </c>
      <c r="G25">
        <v>1</v>
      </c>
      <c r="H25">
        <v>3</v>
      </c>
      <c r="I25" t="s">
        <v>72</v>
      </c>
      <c r="J25" t="s">
        <v>75</v>
      </c>
      <c r="K25" t="s">
        <v>73</v>
      </c>
      <c r="L25">
        <v>1302</v>
      </c>
      <c r="N25">
        <v>1003</v>
      </c>
      <c r="O25" t="s">
        <v>74</v>
      </c>
      <c r="P25" t="s">
        <v>74</v>
      </c>
      <c r="Q25">
        <v>10</v>
      </c>
      <c r="W25">
        <v>0</v>
      </c>
      <c r="X25">
        <v>1520847517</v>
      </c>
      <c r="Y25">
        <f t="shared" si="0"/>
        <v>0</v>
      </c>
      <c r="AA25">
        <v>401.6</v>
      </c>
      <c r="AB25">
        <v>0</v>
      </c>
      <c r="AC25">
        <v>0</v>
      </c>
      <c r="AD25">
        <v>0</v>
      </c>
      <c r="AE25">
        <v>368.44</v>
      </c>
      <c r="AF25">
        <v>0</v>
      </c>
      <c r="AG25">
        <v>0</v>
      </c>
      <c r="AH25">
        <v>0</v>
      </c>
      <c r="AI25">
        <v>1.0900000000000001</v>
      </c>
      <c r="AJ25">
        <v>1</v>
      </c>
      <c r="AK25">
        <v>1</v>
      </c>
      <c r="AL25">
        <v>1</v>
      </c>
      <c r="AM25">
        <v>0</v>
      </c>
      <c r="AN25">
        <v>1</v>
      </c>
      <c r="AO25">
        <v>0</v>
      </c>
      <c r="AP25">
        <v>0</v>
      </c>
      <c r="AQ25">
        <v>0</v>
      </c>
      <c r="AR25">
        <v>0</v>
      </c>
      <c r="AS25" t="s">
        <v>3</v>
      </c>
      <c r="AT25">
        <v>0</v>
      </c>
      <c r="AU25" t="s">
        <v>3</v>
      </c>
      <c r="AV25">
        <v>0</v>
      </c>
      <c r="AW25">
        <v>2</v>
      </c>
      <c r="AX25">
        <v>92700991</v>
      </c>
      <c r="AY25">
        <v>1</v>
      </c>
      <c r="AZ25">
        <v>0</v>
      </c>
      <c r="BA25">
        <v>23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ROUND(Y25*Source!I35,7)</f>
        <v>0</v>
      </c>
      <c r="CY25">
        <f t="shared" si="8"/>
        <v>401.6</v>
      </c>
      <c r="CZ25">
        <f t="shared" si="9"/>
        <v>368.44</v>
      </c>
      <c r="DA25">
        <f t="shared" si="10"/>
        <v>1.0900000000000001</v>
      </c>
      <c r="DB25">
        <f t="shared" si="1"/>
        <v>0</v>
      </c>
      <c r="DC25">
        <f t="shared" si="2"/>
        <v>0</v>
      </c>
      <c r="DD25" t="s">
        <v>3</v>
      </c>
      <c r="DE25" t="s">
        <v>3</v>
      </c>
      <c r="DF25">
        <f>ROUND(ROUND(AE25*AI25,2)*CX25,2)</f>
        <v>0</v>
      </c>
      <c r="DG25">
        <f t="shared" si="7"/>
        <v>0</v>
      </c>
      <c r="DH25">
        <f t="shared" si="4"/>
        <v>0</v>
      </c>
      <c r="DI25">
        <f t="shared" si="5"/>
        <v>0</v>
      </c>
      <c r="DJ25">
        <f t="shared" si="11"/>
        <v>0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ROW(Source!A35)</f>
        <v>35</v>
      </c>
      <c r="B26">
        <v>92695824</v>
      </c>
      <c r="C26">
        <v>92700982</v>
      </c>
      <c r="D26">
        <v>91265469</v>
      </c>
      <c r="E26">
        <v>118</v>
      </c>
      <c r="F26">
        <v>1</v>
      </c>
      <c r="G26">
        <v>1</v>
      </c>
      <c r="H26">
        <v>3</v>
      </c>
      <c r="I26" t="s">
        <v>76</v>
      </c>
      <c r="J26" t="s">
        <v>3</v>
      </c>
      <c r="K26" t="s">
        <v>77</v>
      </c>
      <c r="L26">
        <v>1477</v>
      </c>
      <c r="N26">
        <v>1013</v>
      </c>
      <c r="O26" t="s">
        <v>78</v>
      </c>
      <c r="P26" t="s">
        <v>79</v>
      </c>
      <c r="Q26">
        <v>1</v>
      </c>
      <c r="W26">
        <v>0</v>
      </c>
      <c r="X26">
        <v>333816964</v>
      </c>
      <c r="Y26">
        <f t="shared" si="0"/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 t="s">
        <v>3</v>
      </c>
      <c r="AT26">
        <v>0</v>
      </c>
      <c r="AU26" t="s">
        <v>3</v>
      </c>
      <c r="AV26">
        <v>0</v>
      </c>
      <c r="AW26">
        <v>2</v>
      </c>
      <c r="AX26">
        <v>92700992</v>
      </c>
      <c r="AY26">
        <v>1</v>
      </c>
      <c r="AZ26">
        <v>0</v>
      </c>
      <c r="BA26">
        <v>24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ROUND(Y26*Source!I35,7)</f>
        <v>0</v>
      </c>
      <c r="CY26">
        <f t="shared" si="8"/>
        <v>0</v>
      </c>
      <c r="CZ26">
        <f t="shared" si="9"/>
        <v>0</v>
      </c>
      <c r="DA26">
        <f t="shared" si="10"/>
        <v>1</v>
      </c>
      <c r="DB26">
        <f t="shared" si="1"/>
        <v>0</v>
      </c>
      <c r="DC26">
        <f t="shared" si="2"/>
        <v>0</v>
      </c>
      <c r="DD26" t="s">
        <v>3</v>
      </c>
      <c r="DE26" t="s">
        <v>3</v>
      </c>
      <c r="DF26">
        <f t="shared" ref="DF26:DF55" si="12">ROUND(ROUND(AE26,2)*CX26,2)</f>
        <v>0</v>
      </c>
      <c r="DG26">
        <f t="shared" si="7"/>
        <v>0</v>
      </c>
      <c r="DH26">
        <f t="shared" si="4"/>
        <v>0</v>
      </c>
      <c r="DI26">
        <f t="shared" si="5"/>
        <v>0</v>
      </c>
      <c r="DJ26">
        <f t="shared" si="11"/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ROW(Source!A35)</f>
        <v>35</v>
      </c>
      <c r="B27">
        <v>92695824</v>
      </c>
      <c r="C27">
        <v>92700982</v>
      </c>
      <c r="D27">
        <v>91265663</v>
      </c>
      <c r="E27">
        <v>118</v>
      </c>
      <c r="F27">
        <v>1</v>
      </c>
      <c r="G27">
        <v>1</v>
      </c>
      <c r="H27">
        <v>3</v>
      </c>
      <c r="I27" t="s">
        <v>80</v>
      </c>
      <c r="J27" t="s">
        <v>3</v>
      </c>
      <c r="K27" t="s">
        <v>81</v>
      </c>
      <c r="L27">
        <v>1301</v>
      </c>
      <c r="N27">
        <v>1003</v>
      </c>
      <c r="O27" t="s">
        <v>71</v>
      </c>
      <c r="P27" t="s">
        <v>71</v>
      </c>
      <c r="Q27">
        <v>1</v>
      </c>
      <c r="W27">
        <v>0</v>
      </c>
      <c r="X27">
        <v>-90444353</v>
      </c>
      <c r="Y27">
        <f t="shared" si="0"/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0</v>
      </c>
      <c r="AN27">
        <v>1</v>
      </c>
      <c r="AO27">
        <v>0</v>
      </c>
      <c r="AP27">
        <v>0</v>
      </c>
      <c r="AQ27">
        <v>0</v>
      </c>
      <c r="AR27">
        <v>0</v>
      </c>
      <c r="AS27" t="s">
        <v>3</v>
      </c>
      <c r="AT27">
        <v>0</v>
      </c>
      <c r="AU27" t="s">
        <v>3</v>
      </c>
      <c r="AV27">
        <v>0</v>
      </c>
      <c r="AW27">
        <v>2</v>
      </c>
      <c r="AX27">
        <v>92700993</v>
      </c>
      <c r="AY27">
        <v>1</v>
      </c>
      <c r="AZ27">
        <v>0</v>
      </c>
      <c r="BA27">
        <v>25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ROUND(Y27*Source!I35,7)</f>
        <v>0</v>
      </c>
      <c r="CY27">
        <f t="shared" si="8"/>
        <v>0</v>
      </c>
      <c r="CZ27">
        <f t="shared" si="9"/>
        <v>0</v>
      </c>
      <c r="DA27">
        <f t="shared" si="10"/>
        <v>1</v>
      </c>
      <c r="DB27">
        <f t="shared" si="1"/>
        <v>0</v>
      </c>
      <c r="DC27">
        <f t="shared" si="2"/>
        <v>0</v>
      </c>
      <c r="DD27" t="s">
        <v>3</v>
      </c>
      <c r="DE27" t="s">
        <v>3</v>
      </c>
      <c r="DF27">
        <f t="shared" si="12"/>
        <v>0</v>
      </c>
      <c r="DG27">
        <f t="shared" si="7"/>
        <v>0</v>
      </c>
      <c r="DH27">
        <f t="shared" si="4"/>
        <v>0</v>
      </c>
      <c r="DI27">
        <f t="shared" si="5"/>
        <v>0</v>
      </c>
      <c r="DJ27">
        <f t="shared" si="11"/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ROW(Source!A42)</f>
        <v>42</v>
      </c>
      <c r="B28">
        <v>92695824</v>
      </c>
      <c r="C28">
        <v>92701013</v>
      </c>
      <c r="D28">
        <v>91260237</v>
      </c>
      <c r="E28">
        <v>118</v>
      </c>
      <c r="F28">
        <v>1</v>
      </c>
      <c r="G28">
        <v>1</v>
      </c>
      <c r="H28">
        <v>1</v>
      </c>
      <c r="I28" t="s">
        <v>300</v>
      </c>
      <c r="J28" t="s">
        <v>3</v>
      </c>
      <c r="K28" t="s">
        <v>301</v>
      </c>
      <c r="L28">
        <v>1191</v>
      </c>
      <c r="N28">
        <v>1013</v>
      </c>
      <c r="O28" t="s">
        <v>269</v>
      </c>
      <c r="P28" t="s">
        <v>269</v>
      </c>
      <c r="Q28">
        <v>1</v>
      </c>
      <c r="W28">
        <v>0</v>
      </c>
      <c r="X28">
        <v>-715079457</v>
      </c>
      <c r="Y28">
        <f t="shared" si="0"/>
        <v>39.299999999999997</v>
      </c>
      <c r="AA28">
        <v>0</v>
      </c>
      <c r="AB28">
        <v>0</v>
      </c>
      <c r="AC28">
        <v>0</v>
      </c>
      <c r="AD28">
        <v>690.16</v>
      </c>
      <c r="AE28">
        <v>0</v>
      </c>
      <c r="AF28">
        <v>0</v>
      </c>
      <c r="AG28">
        <v>0</v>
      </c>
      <c r="AH28">
        <v>690.16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0</v>
      </c>
      <c r="AQ28">
        <v>1</v>
      </c>
      <c r="AR28">
        <v>0</v>
      </c>
      <c r="AS28" t="s">
        <v>3</v>
      </c>
      <c r="AT28">
        <v>39.299999999999997</v>
      </c>
      <c r="AU28" t="s">
        <v>3</v>
      </c>
      <c r="AV28">
        <v>1</v>
      </c>
      <c r="AW28">
        <v>2</v>
      </c>
      <c r="AX28">
        <v>92701014</v>
      </c>
      <c r="AY28">
        <v>1</v>
      </c>
      <c r="AZ28">
        <v>0</v>
      </c>
      <c r="BA28">
        <v>26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27123.287999999997</v>
      </c>
      <c r="BN28">
        <v>39.299999999999997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27123.287999999997</v>
      </c>
      <c r="BU28">
        <v>39.299999999999997</v>
      </c>
      <c r="BV28">
        <v>0</v>
      </c>
      <c r="BW28">
        <v>1</v>
      </c>
      <c r="CU28">
        <f>ROUND(AT28*Source!I42*AH28*AL28,2)</f>
        <v>27123.29</v>
      </c>
      <c r="CV28">
        <f>ROUND(Y28*Source!I42,7)</f>
        <v>39.299999999999997</v>
      </c>
      <c r="CW28">
        <v>0</v>
      </c>
      <c r="CX28">
        <f>ROUND(Y28*Source!I42,7)</f>
        <v>39.299999999999997</v>
      </c>
      <c r="CY28">
        <f>AD28</f>
        <v>690.16</v>
      </c>
      <c r="CZ28">
        <f>AH28</f>
        <v>690.16</v>
      </c>
      <c r="DA28">
        <f>AL28</f>
        <v>1</v>
      </c>
      <c r="DB28">
        <f t="shared" si="1"/>
        <v>27123.29</v>
      </c>
      <c r="DC28">
        <f t="shared" si="2"/>
        <v>0</v>
      </c>
      <c r="DD28" t="s">
        <v>3</v>
      </c>
      <c r="DE28" t="s">
        <v>3</v>
      </c>
      <c r="DF28">
        <f t="shared" si="12"/>
        <v>0</v>
      </c>
      <c r="DG28">
        <f t="shared" si="7"/>
        <v>0</v>
      </c>
      <c r="DH28">
        <f t="shared" si="4"/>
        <v>0</v>
      </c>
      <c r="DI28">
        <f t="shared" si="5"/>
        <v>27123.29</v>
      </c>
      <c r="DJ28">
        <f>DI28</f>
        <v>27123.29</v>
      </c>
      <c r="DK28">
        <v>1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ROW(Source!A42)</f>
        <v>42</v>
      </c>
      <c r="B29">
        <v>92695824</v>
      </c>
      <c r="C29">
        <v>92701013</v>
      </c>
      <c r="D29">
        <v>91260426</v>
      </c>
      <c r="E29">
        <v>118</v>
      </c>
      <c r="F29">
        <v>1</v>
      </c>
      <c r="G29">
        <v>1</v>
      </c>
      <c r="H29">
        <v>1</v>
      </c>
      <c r="I29" t="s">
        <v>270</v>
      </c>
      <c r="J29" t="s">
        <v>3</v>
      </c>
      <c r="K29" t="s">
        <v>271</v>
      </c>
      <c r="L29">
        <v>1191</v>
      </c>
      <c r="N29">
        <v>1013</v>
      </c>
      <c r="O29" t="s">
        <v>269</v>
      </c>
      <c r="P29" t="s">
        <v>269</v>
      </c>
      <c r="Q29">
        <v>1</v>
      </c>
      <c r="W29">
        <v>0</v>
      </c>
      <c r="X29">
        <v>-1417349443</v>
      </c>
      <c r="Y29">
        <f t="shared" si="0"/>
        <v>0.7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0</v>
      </c>
      <c r="AQ29">
        <v>1</v>
      </c>
      <c r="AR29">
        <v>0</v>
      </c>
      <c r="AS29" t="s">
        <v>3</v>
      </c>
      <c r="AT29">
        <v>0.7</v>
      </c>
      <c r="AU29" t="s">
        <v>3</v>
      </c>
      <c r="AV29">
        <v>2</v>
      </c>
      <c r="AW29">
        <v>2</v>
      </c>
      <c r="AX29">
        <v>92701015</v>
      </c>
      <c r="AY29">
        <v>1</v>
      </c>
      <c r="AZ29">
        <v>0</v>
      </c>
      <c r="BA29">
        <v>27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ROUND(Y29*Source!I42,7)</f>
        <v>0.7</v>
      </c>
      <c r="CY29">
        <f>AD29</f>
        <v>0</v>
      </c>
      <c r="CZ29">
        <f>AH29</f>
        <v>0</v>
      </c>
      <c r="DA29">
        <f>AL29</f>
        <v>1</v>
      </c>
      <c r="DB29">
        <f t="shared" si="1"/>
        <v>0</v>
      </c>
      <c r="DC29">
        <f t="shared" si="2"/>
        <v>0</v>
      </c>
      <c r="DD29" t="s">
        <v>3</v>
      </c>
      <c r="DE29" t="s">
        <v>3</v>
      </c>
      <c r="DF29">
        <f t="shared" si="12"/>
        <v>0</v>
      </c>
      <c r="DG29">
        <f t="shared" si="7"/>
        <v>0</v>
      </c>
      <c r="DH29">
        <f t="shared" si="4"/>
        <v>0</v>
      </c>
      <c r="DI29">
        <f t="shared" si="5"/>
        <v>0</v>
      </c>
      <c r="DJ29">
        <f>DI29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ROW(Source!A42)</f>
        <v>42</v>
      </c>
      <c r="B30">
        <v>92695824</v>
      </c>
      <c r="C30">
        <v>92701013</v>
      </c>
      <c r="D30">
        <v>91386958</v>
      </c>
      <c r="E30">
        <v>1</v>
      </c>
      <c r="F30">
        <v>1</v>
      </c>
      <c r="G30">
        <v>1</v>
      </c>
      <c r="H30">
        <v>2</v>
      </c>
      <c r="I30" t="s">
        <v>272</v>
      </c>
      <c r="J30" t="s">
        <v>273</v>
      </c>
      <c r="K30" t="s">
        <v>274</v>
      </c>
      <c r="L30">
        <v>1368</v>
      </c>
      <c r="N30">
        <v>1011</v>
      </c>
      <c r="O30" t="s">
        <v>275</v>
      </c>
      <c r="P30" t="s">
        <v>275</v>
      </c>
      <c r="Q30">
        <v>1</v>
      </c>
      <c r="W30">
        <v>0</v>
      </c>
      <c r="X30">
        <v>1408234430</v>
      </c>
      <c r="Y30">
        <f t="shared" si="0"/>
        <v>0.7</v>
      </c>
      <c r="AA30">
        <v>0</v>
      </c>
      <c r="AB30">
        <v>634.29999999999995</v>
      </c>
      <c r="AC30">
        <v>731.08</v>
      </c>
      <c r="AD30">
        <v>0</v>
      </c>
      <c r="AE30">
        <v>0</v>
      </c>
      <c r="AF30">
        <v>487.92</v>
      </c>
      <c r="AG30">
        <v>731.08</v>
      </c>
      <c r="AH30">
        <v>0</v>
      </c>
      <c r="AI30">
        <v>1</v>
      </c>
      <c r="AJ30">
        <v>1.3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0</v>
      </c>
      <c r="AQ30">
        <v>1</v>
      </c>
      <c r="AR30">
        <v>0</v>
      </c>
      <c r="AS30" t="s">
        <v>3</v>
      </c>
      <c r="AT30">
        <v>0.7</v>
      </c>
      <c r="AU30" t="s">
        <v>3</v>
      </c>
      <c r="AV30">
        <v>1</v>
      </c>
      <c r="AW30">
        <v>2</v>
      </c>
      <c r="AX30">
        <v>92701016</v>
      </c>
      <c r="AY30">
        <v>1</v>
      </c>
      <c r="AZ30">
        <v>0</v>
      </c>
      <c r="BA30">
        <v>28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341.54399999999998</v>
      </c>
      <c r="BL30">
        <v>511.75599999999997</v>
      </c>
      <c r="BM30">
        <v>0</v>
      </c>
      <c r="BN30">
        <v>0</v>
      </c>
      <c r="BO30">
        <v>0.7</v>
      </c>
      <c r="BP30">
        <v>1</v>
      </c>
      <c r="BQ30">
        <v>0</v>
      </c>
      <c r="BR30">
        <v>341.54399999999998</v>
      </c>
      <c r="BS30">
        <v>511.75599999999997</v>
      </c>
      <c r="BT30">
        <v>0</v>
      </c>
      <c r="BU30">
        <v>0</v>
      </c>
      <c r="BV30">
        <v>0.7</v>
      </c>
      <c r="BW30">
        <v>1</v>
      </c>
      <c r="CV30">
        <v>0</v>
      </c>
      <c r="CW30">
        <f>ROUND(Y30*Source!I42*DO30,7)</f>
        <v>0.7</v>
      </c>
      <c r="CX30">
        <f>ROUND(Y30*Source!I42,7)</f>
        <v>0.7</v>
      </c>
      <c r="CY30">
        <f>AB30</f>
        <v>634.29999999999995</v>
      </c>
      <c r="CZ30">
        <f>AF30</f>
        <v>487.92</v>
      </c>
      <c r="DA30">
        <f>AJ30</f>
        <v>1.3</v>
      </c>
      <c r="DB30">
        <f t="shared" si="1"/>
        <v>341.54</v>
      </c>
      <c r="DC30">
        <f t="shared" si="2"/>
        <v>511.76</v>
      </c>
      <c r="DD30" t="s">
        <v>3</v>
      </c>
      <c r="DE30" t="s">
        <v>3</v>
      </c>
      <c r="DF30">
        <f t="shared" si="12"/>
        <v>0</v>
      </c>
      <c r="DG30">
        <f>ROUND(ROUND(AF30*AJ30,2)*CX30,2)</f>
        <v>444.01</v>
      </c>
      <c r="DH30">
        <f t="shared" si="4"/>
        <v>511.76</v>
      </c>
      <c r="DI30">
        <f t="shared" si="5"/>
        <v>0</v>
      </c>
      <c r="DJ30">
        <f>DG30+DH30</f>
        <v>955.77</v>
      </c>
      <c r="DK30">
        <v>0</v>
      </c>
      <c r="DL30" t="s">
        <v>276</v>
      </c>
      <c r="DM30">
        <v>4</v>
      </c>
      <c r="DN30" t="s">
        <v>269</v>
      </c>
      <c r="DO30">
        <v>1</v>
      </c>
    </row>
    <row r="31" spans="1:119" x14ac:dyDescent="0.2">
      <c r="A31">
        <f>ROW(Source!A42)</f>
        <v>42</v>
      </c>
      <c r="B31">
        <v>92695824</v>
      </c>
      <c r="C31">
        <v>92701013</v>
      </c>
      <c r="D31">
        <v>91266477</v>
      </c>
      <c r="E31">
        <v>118</v>
      </c>
      <c r="F31">
        <v>1</v>
      </c>
      <c r="G31">
        <v>1</v>
      </c>
      <c r="H31">
        <v>3</v>
      </c>
      <c r="I31" t="s">
        <v>30</v>
      </c>
      <c r="J31" t="s">
        <v>3</v>
      </c>
      <c r="K31" t="s">
        <v>31</v>
      </c>
      <c r="L31">
        <v>3277935</v>
      </c>
      <c r="N31">
        <v>1013</v>
      </c>
      <c r="O31" t="s">
        <v>32</v>
      </c>
      <c r="P31" t="s">
        <v>32</v>
      </c>
      <c r="Q31">
        <v>1</v>
      </c>
      <c r="W31">
        <v>0</v>
      </c>
      <c r="X31">
        <v>-152123987</v>
      </c>
      <c r="Y31">
        <f t="shared" si="0"/>
        <v>3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 t="s">
        <v>3</v>
      </c>
      <c r="AT31">
        <v>3</v>
      </c>
      <c r="AU31" t="s">
        <v>3</v>
      </c>
      <c r="AV31">
        <v>0</v>
      </c>
      <c r="AW31">
        <v>2</v>
      </c>
      <c r="AX31">
        <v>92701017</v>
      </c>
      <c r="AY31">
        <v>1</v>
      </c>
      <c r="AZ31">
        <v>0</v>
      </c>
      <c r="BA31">
        <v>29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ROUND(Y31*Source!I42,7)</f>
        <v>3</v>
      </c>
      <c r="CY31">
        <f>AA31</f>
        <v>0</v>
      </c>
      <c r="CZ31">
        <f>AE31</f>
        <v>0</v>
      </c>
      <c r="DA31">
        <f>AI31</f>
        <v>1</v>
      </c>
      <c r="DB31">
        <f t="shared" si="1"/>
        <v>0</v>
      </c>
      <c r="DC31">
        <f t="shared" si="2"/>
        <v>0</v>
      </c>
      <c r="DD31" t="s">
        <v>3</v>
      </c>
      <c r="DE31" t="s">
        <v>3</v>
      </c>
      <c r="DF31">
        <f t="shared" si="12"/>
        <v>0</v>
      </c>
      <c r="DG31">
        <f t="shared" ref="DG31:DG36" si="13">ROUND(ROUND(AF31,2)*CX31,2)</f>
        <v>0</v>
      </c>
      <c r="DH31">
        <f t="shared" si="4"/>
        <v>0</v>
      </c>
      <c r="DI31">
        <f t="shared" si="5"/>
        <v>0</v>
      </c>
      <c r="DJ31">
        <f>DF31</f>
        <v>0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ROW(Source!A42)</f>
        <v>42</v>
      </c>
      <c r="B32">
        <v>92695824</v>
      </c>
      <c r="C32">
        <v>92701013</v>
      </c>
      <c r="D32">
        <v>0</v>
      </c>
      <c r="E32">
        <v>1</v>
      </c>
      <c r="F32">
        <v>1</v>
      </c>
      <c r="G32">
        <v>1</v>
      </c>
      <c r="H32">
        <v>3</v>
      </c>
      <c r="I32" t="s">
        <v>44</v>
      </c>
      <c r="J32" t="s">
        <v>3</v>
      </c>
      <c r="K32" t="s">
        <v>26</v>
      </c>
      <c r="L32">
        <v>1371</v>
      </c>
      <c r="N32">
        <v>1013</v>
      </c>
      <c r="O32" t="s">
        <v>18</v>
      </c>
      <c r="P32" t="s">
        <v>18</v>
      </c>
      <c r="Q32">
        <v>1</v>
      </c>
      <c r="W32">
        <v>0</v>
      </c>
      <c r="X32">
        <v>-109378817</v>
      </c>
      <c r="Y32">
        <f t="shared" si="0"/>
        <v>1</v>
      </c>
      <c r="AA32">
        <v>240952.38</v>
      </c>
      <c r="AB32">
        <v>0</v>
      </c>
      <c r="AC32">
        <v>0</v>
      </c>
      <c r="AD32">
        <v>0</v>
      </c>
      <c r="AE32">
        <v>240952.38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 t="s">
        <v>3</v>
      </c>
      <c r="AT32">
        <v>1</v>
      </c>
      <c r="AU32" t="s">
        <v>3</v>
      </c>
      <c r="AV32">
        <v>0</v>
      </c>
      <c r="AW32">
        <v>1</v>
      </c>
      <c r="AX32">
        <v>-1</v>
      </c>
      <c r="AY32">
        <v>0</v>
      </c>
      <c r="AZ32">
        <v>0</v>
      </c>
      <c r="BA32" t="s">
        <v>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V32">
        <v>0</v>
      </c>
      <c r="CW32">
        <v>0</v>
      </c>
      <c r="CX32">
        <f>ROUND(Y32*Source!I42,7)</f>
        <v>1</v>
      </c>
      <c r="CY32">
        <f>AA32</f>
        <v>240952.38</v>
      </c>
      <c r="CZ32">
        <f>AE32</f>
        <v>240952.38</v>
      </c>
      <c r="DA32">
        <f>AI32</f>
        <v>1</v>
      </c>
      <c r="DB32">
        <f t="shared" si="1"/>
        <v>240952.38</v>
      </c>
      <c r="DC32">
        <f t="shared" si="2"/>
        <v>0</v>
      </c>
      <c r="DD32" t="s">
        <v>3</v>
      </c>
      <c r="DE32" t="s">
        <v>3</v>
      </c>
      <c r="DF32">
        <f t="shared" si="12"/>
        <v>240952.38</v>
      </c>
      <c r="DG32">
        <f t="shared" si="13"/>
        <v>0</v>
      </c>
      <c r="DH32">
        <f t="shared" si="4"/>
        <v>0</v>
      </c>
      <c r="DI32">
        <f t="shared" si="5"/>
        <v>0</v>
      </c>
      <c r="DJ32">
        <f>DF32</f>
        <v>240952.38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ROW(Source!A42)</f>
        <v>42</v>
      </c>
      <c r="B33">
        <v>92695824</v>
      </c>
      <c r="C33">
        <v>92701013</v>
      </c>
      <c r="D33">
        <v>0</v>
      </c>
      <c r="E33">
        <v>1</v>
      </c>
      <c r="F33">
        <v>1</v>
      </c>
      <c r="G33">
        <v>1</v>
      </c>
      <c r="H33">
        <v>3</v>
      </c>
      <c r="I33" t="s">
        <v>44</v>
      </c>
      <c r="J33" t="s">
        <v>3</v>
      </c>
      <c r="K33" t="s">
        <v>46</v>
      </c>
      <c r="L33">
        <v>1371</v>
      </c>
      <c r="N33">
        <v>1013</v>
      </c>
      <c r="O33" t="s">
        <v>18</v>
      </c>
      <c r="P33" t="s">
        <v>18</v>
      </c>
      <c r="Q33">
        <v>1</v>
      </c>
      <c r="W33">
        <v>0</v>
      </c>
      <c r="X33">
        <v>-1246626273</v>
      </c>
      <c r="Y33">
        <f t="shared" ref="Y33:Y64" si="14">AT33</f>
        <v>1</v>
      </c>
      <c r="AA33">
        <v>60952.38</v>
      </c>
      <c r="AB33">
        <v>0</v>
      </c>
      <c r="AC33">
        <v>0</v>
      </c>
      <c r="AD33">
        <v>0</v>
      </c>
      <c r="AE33">
        <v>60952.38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 t="s">
        <v>3</v>
      </c>
      <c r="AT33">
        <v>1</v>
      </c>
      <c r="AU33" t="s">
        <v>3</v>
      </c>
      <c r="AV33">
        <v>0</v>
      </c>
      <c r="AW33">
        <v>1</v>
      </c>
      <c r="AX33">
        <v>-1</v>
      </c>
      <c r="AY33">
        <v>0</v>
      </c>
      <c r="AZ33">
        <v>0</v>
      </c>
      <c r="BA33" t="s">
        <v>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ROUND(Y33*Source!I42,7)</f>
        <v>1</v>
      </c>
      <c r="CY33">
        <f>AA33</f>
        <v>60952.38</v>
      </c>
      <c r="CZ33">
        <f>AE33</f>
        <v>60952.38</v>
      </c>
      <c r="DA33">
        <f>AI33</f>
        <v>1</v>
      </c>
      <c r="DB33">
        <f t="shared" ref="DB33:DB64" si="15">ROUND(ROUND(AT33*CZ33,2),6)</f>
        <v>60952.38</v>
      </c>
      <c r="DC33">
        <f t="shared" ref="DC33:DC64" si="16">ROUND(ROUND(AT33*AG33,2),6)</f>
        <v>0</v>
      </c>
      <c r="DD33" t="s">
        <v>3</v>
      </c>
      <c r="DE33" t="s">
        <v>3</v>
      </c>
      <c r="DF33">
        <f t="shared" si="12"/>
        <v>60952.38</v>
      </c>
      <c r="DG33">
        <f t="shared" si="13"/>
        <v>0</v>
      </c>
      <c r="DH33">
        <f t="shared" ref="DH33:DH64" si="17">ROUND(ROUND(AG33,2)*CX33,2)</f>
        <v>0</v>
      </c>
      <c r="DI33">
        <f t="shared" ref="DI33:DI64" si="18">ROUND(ROUND(AH33,2)*CX33,2)</f>
        <v>0</v>
      </c>
      <c r="DJ33">
        <f>DF33</f>
        <v>60952.38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ROW(Source!A42)</f>
        <v>42</v>
      </c>
      <c r="B34">
        <v>92695824</v>
      </c>
      <c r="C34">
        <v>92701013</v>
      </c>
      <c r="D34">
        <v>0</v>
      </c>
      <c r="E34">
        <v>1</v>
      </c>
      <c r="F34">
        <v>1</v>
      </c>
      <c r="G34">
        <v>1</v>
      </c>
      <c r="H34">
        <v>3</v>
      </c>
      <c r="I34" t="s">
        <v>44</v>
      </c>
      <c r="J34" t="s">
        <v>3</v>
      </c>
      <c r="K34" t="s">
        <v>48</v>
      </c>
      <c r="L34">
        <v>1371</v>
      </c>
      <c r="N34">
        <v>1013</v>
      </c>
      <c r="O34" t="s">
        <v>18</v>
      </c>
      <c r="P34" t="s">
        <v>18</v>
      </c>
      <c r="Q34">
        <v>1</v>
      </c>
      <c r="W34">
        <v>0</v>
      </c>
      <c r="X34">
        <v>-579110267</v>
      </c>
      <c r="Y34">
        <f t="shared" si="14"/>
        <v>1</v>
      </c>
      <c r="AA34">
        <v>3809.52</v>
      </c>
      <c r="AB34">
        <v>0</v>
      </c>
      <c r="AC34">
        <v>0</v>
      </c>
      <c r="AD34">
        <v>0</v>
      </c>
      <c r="AE34">
        <v>3809.52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 t="s">
        <v>3</v>
      </c>
      <c r="AT34">
        <v>1</v>
      </c>
      <c r="AU34" t="s">
        <v>3</v>
      </c>
      <c r="AV34">
        <v>0</v>
      </c>
      <c r="AW34">
        <v>1</v>
      </c>
      <c r="AX34">
        <v>-1</v>
      </c>
      <c r="AY34">
        <v>0</v>
      </c>
      <c r="AZ34">
        <v>0</v>
      </c>
      <c r="BA34" t="s">
        <v>3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v>0</v>
      </c>
      <c r="CX34">
        <f>ROUND(Y34*Source!I42,7)</f>
        <v>1</v>
      </c>
      <c r="CY34">
        <f>AA34</f>
        <v>3809.52</v>
      </c>
      <c r="CZ34">
        <f>AE34</f>
        <v>3809.52</v>
      </c>
      <c r="DA34">
        <f>AI34</f>
        <v>1</v>
      </c>
      <c r="DB34">
        <f t="shared" si="15"/>
        <v>3809.52</v>
      </c>
      <c r="DC34">
        <f t="shared" si="16"/>
        <v>0</v>
      </c>
      <c r="DD34" t="s">
        <v>3</v>
      </c>
      <c r="DE34" t="s">
        <v>3</v>
      </c>
      <c r="DF34">
        <f t="shared" si="12"/>
        <v>3809.52</v>
      </c>
      <c r="DG34">
        <f t="shared" si="13"/>
        <v>0</v>
      </c>
      <c r="DH34">
        <f t="shared" si="17"/>
        <v>0</v>
      </c>
      <c r="DI34">
        <f t="shared" si="18"/>
        <v>0</v>
      </c>
      <c r="DJ34">
        <f>DF34</f>
        <v>3809.52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ROW(Source!A47)</f>
        <v>47</v>
      </c>
      <c r="B35">
        <v>92695824</v>
      </c>
      <c r="C35">
        <v>92696135</v>
      </c>
      <c r="D35">
        <v>91260237</v>
      </c>
      <c r="E35">
        <v>118</v>
      </c>
      <c r="F35">
        <v>1</v>
      </c>
      <c r="G35">
        <v>1</v>
      </c>
      <c r="H35">
        <v>1</v>
      </c>
      <c r="I35" t="s">
        <v>300</v>
      </c>
      <c r="J35" t="s">
        <v>3</v>
      </c>
      <c r="K35" t="s">
        <v>301</v>
      </c>
      <c r="L35">
        <v>1191</v>
      </c>
      <c r="N35">
        <v>1013</v>
      </c>
      <c r="O35" t="s">
        <v>269</v>
      </c>
      <c r="P35" t="s">
        <v>269</v>
      </c>
      <c r="Q35">
        <v>1</v>
      </c>
      <c r="W35">
        <v>0</v>
      </c>
      <c r="X35">
        <v>-715079457</v>
      </c>
      <c r="Y35">
        <f t="shared" si="14"/>
        <v>39.299999999999997</v>
      </c>
      <c r="AA35">
        <v>0</v>
      </c>
      <c r="AB35">
        <v>0</v>
      </c>
      <c r="AC35">
        <v>0</v>
      </c>
      <c r="AD35">
        <v>690.16</v>
      </c>
      <c r="AE35">
        <v>0</v>
      </c>
      <c r="AF35">
        <v>0</v>
      </c>
      <c r="AG35">
        <v>0</v>
      </c>
      <c r="AH35">
        <v>690.16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3</v>
      </c>
      <c r="AT35">
        <v>39.299999999999997</v>
      </c>
      <c r="AU35" t="s">
        <v>3</v>
      </c>
      <c r="AV35">
        <v>1</v>
      </c>
      <c r="AW35">
        <v>2</v>
      </c>
      <c r="AX35">
        <v>92696136</v>
      </c>
      <c r="AY35">
        <v>1</v>
      </c>
      <c r="AZ35">
        <v>0</v>
      </c>
      <c r="BA35">
        <v>30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27123.287999999997</v>
      </c>
      <c r="BN35">
        <v>39.299999999999997</v>
      </c>
      <c r="BO35">
        <v>0</v>
      </c>
      <c r="BP35">
        <v>1</v>
      </c>
      <c r="BQ35">
        <v>0</v>
      </c>
      <c r="BR35">
        <v>0</v>
      </c>
      <c r="BS35">
        <v>0</v>
      </c>
      <c r="BT35">
        <v>27123.287999999997</v>
      </c>
      <c r="BU35">
        <v>39.299999999999997</v>
      </c>
      <c r="BV35">
        <v>0</v>
      </c>
      <c r="BW35">
        <v>1</v>
      </c>
      <c r="CU35">
        <f>ROUND(AT35*Source!I47*AH35*AL35,2)</f>
        <v>27123.29</v>
      </c>
      <c r="CV35">
        <f>ROUND(Y35*Source!I47,7)</f>
        <v>39.299999999999997</v>
      </c>
      <c r="CW35">
        <v>0</v>
      </c>
      <c r="CX35">
        <f>ROUND(Y35*Source!I47,7)</f>
        <v>39.299999999999997</v>
      </c>
      <c r="CY35">
        <f>AD35</f>
        <v>690.16</v>
      </c>
      <c r="CZ35">
        <f>AH35</f>
        <v>690.16</v>
      </c>
      <c r="DA35">
        <f>AL35</f>
        <v>1</v>
      </c>
      <c r="DB35">
        <f t="shared" si="15"/>
        <v>27123.29</v>
      </c>
      <c r="DC35">
        <f t="shared" si="16"/>
        <v>0</v>
      </c>
      <c r="DD35" t="s">
        <v>3</v>
      </c>
      <c r="DE35" t="s">
        <v>3</v>
      </c>
      <c r="DF35">
        <f t="shared" si="12"/>
        <v>0</v>
      </c>
      <c r="DG35">
        <f t="shared" si="13"/>
        <v>0</v>
      </c>
      <c r="DH35">
        <f t="shared" si="17"/>
        <v>0</v>
      </c>
      <c r="DI35">
        <f t="shared" si="18"/>
        <v>27123.29</v>
      </c>
      <c r="DJ35">
        <f>DI35</f>
        <v>27123.29</v>
      </c>
      <c r="DK35">
        <v>1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ROW(Source!A47)</f>
        <v>47</v>
      </c>
      <c r="B36">
        <v>92695824</v>
      </c>
      <c r="C36">
        <v>92696135</v>
      </c>
      <c r="D36">
        <v>91260426</v>
      </c>
      <c r="E36">
        <v>118</v>
      </c>
      <c r="F36">
        <v>1</v>
      </c>
      <c r="G36">
        <v>1</v>
      </c>
      <c r="H36">
        <v>1</v>
      </c>
      <c r="I36" t="s">
        <v>270</v>
      </c>
      <c r="J36" t="s">
        <v>3</v>
      </c>
      <c r="K36" t="s">
        <v>271</v>
      </c>
      <c r="L36">
        <v>1191</v>
      </c>
      <c r="N36">
        <v>1013</v>
      </c>
      <c r="O36" t="s">
        <v>269</v>
      </c>
      <c r="P36" t="s">
        <v>269</v>
      </c>
      <c r="Q36">
        <v>1</v>
      </c>
      <c r="W36">
        <v>0</v>
      </c>
      <c r="X36">
        <v>-1417349443</v>
      </c>
      <c r="Y36">
        <f t="shared" si="14"/>
        <v>0.7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0.7</v>
      </c>
      <c r="AU36" t="s">
        <v>3</v>
      </c>
      <c r="AV36">
        <v>2</v>
      </c>
      <c r="AW36">
        <v>2</v>
      </c>
      <c r="AX36">
        <v>92696137</v>
      </c>
      <c r="AY36">
        <v>1</v>
      </c>
      <c r="AZ36">
        <v>0</v>
      </c>
      <c r="BA36">
        <v>31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ROUND(Y36*Source!I47,7)</f>
        <v>0.7</v>
      </c>
      <c r="CY36">
        <f>AD36</f>
        <v>0</v>
      </c>
      <c r="CZ36">
        <f>AH36</f>
        <v>0</v>
      </c>
      <c r="DA36">
        <f>AL36</f>
        <v>1</v>
      </c>
      <c r="DB36">
        <f t="shared" si="15"/>
        <v>0</v>
      </c>
      <c r="DC36">
        <f t="shared" si="16"/>
        <v>0</v>
      </c>
      <c r="DD36" t="s">
        <v>3</v>
      </c>
      <c r="DE36" t="s">
        <v>3</v>
      </c>
      <c r="DF36">
        <f t="shared" si="12"/>
        <v>0</v>
      </c>
      <c r="DG36">
        <f t="shared" si="13"/>
        <v>0</v>
      </c>
      <c r="DH36">
        <f t="shared" si="17"/>
        <v>0</v>
      </c>
      <c r="DI36">
        <f t="shared" si="18"/>
        <v>0</v>
      </c>
      <c r="DJ36">
        <f>DI36</f>
        <v>0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ROW(Source!A47)</f>
        <v>47</v>
      </c>
      <c r="B37">
        <v>92695824</v>
      </c>
      <c r="C37">
        <v>92696135</v>
      </c>
      <c r="D37">
        <v>91386958</v>
      </c>
      <c r="E37">
        <v>1</v>
      </c>
      <c r="F37">
        <v>1</v>
      </c>
      <c r="G37">
        <v>1</v>
      </c>
      <c r="H37">
        <v>2</v>
      </c>
      <c r="I37" t="s">
        <v>272</v>
      </c>
      <c r="J37" t="s">
        <v>273</v>
      </c>
      <c r="K37" t="s">
        <v>274</v>
      </c>
      <c r="L37">
        <v>1368</v>
      </c>
      <c r="N37">
        <v>1011</v>
      </c>
      <c r="O37" t="s">
        <v>275</v>
      </c>
      <c r="P37" t="s">
        <v>275</v>
      </c>
      <c r="Q37">
        <v>1</v>
      </c>
      <c r="W37">
        <v>0</v>
      </c>
      <c r="X37">
        <v>1408234430</v>
      </c>
      <c r="Y37">
        <f t="shared" si="14"/>
        <v>0.7</v>
      </c>
      <c r="AA37">
        <v>0</v>
      </c>
      <c r="AB37">
        <v>634.29999999999995</v>
      </c>
      <c r="AC37">
        <v>731.08</v>
      </c>
      <c r="AD37">
        <v>0</v>
      </c>
      <c r="AE37">
        <v>0</v>
      </c>
      <c r="AF37">
        <v>487.92</v>
      </c>
      <c r="AG37">
        <v>731.08</v>
      </c>
      <c r="AH37">
        <v>0</v>
      </c>
      <c r="AI37">
        <v>1</v>
      </c>
      <c r="AJ37">
        <v>1.3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1</v>
      </c>
      <c r="AQ37">
        <v>1</v>
      </c>
      <c r="AR37">
        <v>0</v>
      </c>
      <c r="AS37" t="s">
        <v>3</v>
      </c>
      <c r="AT37">
        <v>0.7</v>
      </c>
      <c r="AU37" t="s">
        <v>3</v>
      </c>
      <c r="AV37">
        <v>1</v>
      </c>
      <c r="AW37">
        <v>2</v>
      </c>
      <c r="AX37">
        <v>92696138</v>
      </c>
      <c r="AY37">
        <v>1</v>
      </c>
      <c r="AZ37">
        <v>0</v>
      </c>
      <c r="BA37">
        <v>32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341.54399999999998</v>
      </c>
      <c r="BL37">
        <v>511.75599999999997</v>
      </c>
      <c r="BM37">
        <v>0</v>
      </c>
      <c r="BN37">
        <v>0</v>
      </c>
      <c r="BO37">
        <v>0.7</v>
      </c>
      <c r="BP37">
        <v>1</v>
      </c>
      <c r="BQ37">
        <v>0</v>
      </c>
      <c r="BR37">
        <v>341.54399999999998</v>
      </c>
      <c r="BS37">
        <v>511.75599999999997</v>
      </c>
      <c r="BT37">
        <v>0</v>
      </c>
      <c r="BU37">
        <v>0</v>
      </c>
      <c r="BV37">
        <v>0.7</v>
      </c>
      <c r="BW37">
        <v>1</v>
      </c>
      <c r="CV37">
        <v>0</v>
      </c>
      <c r="CW37">
        <f>ROUND(Y37*Source!I47*DO37,7)</f>
        <v>0.7</v>
      </c>
      <c r="CX37">
        <f>ROUND(Y37*Source!I47,7)</f>
        <v>0.7</v>
      </c>
      <c r="CY37">
        <f>AB37</f>
        <v>634.29999999999995</v>
      </c>
      <c r="CZ37">
        <f>AF37</f>
        <v>487.92</v>
      </c>
      <c r="DA37">
        <f>AJ37</f>
        <v>1.3</v>
      </c>
      <c r="DB37">
        <f t="shared" si="15"/>
        <v>341.54</v>
      </c>
      <c r="DC37">
        <f t="shared" si="16"/>
        <v>511.76</v>
      </c>
      <c r="DD37" t="s">
        <v>3</v>
      </c>
      <c r="DE37" t="s">
        <v>3</v>
      </c>
      <c r="DF37">
        <f t="shared" si="12"/>
        <v>0</v>
      </c>
      <c r="DG37">
        <f>ROUND(ROUND(AF37*AJ37,2)*CX37,2)</f>
        <v>444.01</v>
      </c>
      <c r="DH37">
        <f t="shared" si="17"/>
        <v>511.76</v>
      </c>
      <c r="DI37">
        <f t="shared" si="18"/>
        <v>0</v>
      </c>
      <c r="DJ37">
        <f>DG37+DH37</f>
        <v>955.77</v>
      </c>
      <c r="DK37">
        <v>0</v>
      </c>
      <c r="DL37" t="s">
        <v>276</v>
      </c>
      <c r="DM37">
        <v>4</v>
      </c>
      <c r="DN37" t="s">
        <v>269</v>
      </c>
      <c r="DO37">
        <v>1</v>
      </c>
    </row>
    <row r="38" spans="1:119" x14ac:dyDescent="0.2">
      <c r="A38">
        <f>ROW(Source!A47)</f>
        <v>47</v>
      </c>
      <c r="B38">
        <v>92695824</v>
      </c>
      <c r="C38">
        <v>92696135</v>
      </c>
      <c r="D38">
        <v>91266477</v>
      </c>
      <c r="E38">
        <v>118</v>
      </c>
      <c r="F38">
        <v>1</v>
      </c>
      <c r="G38">
        <v>1</v>
      </c>
      <c r="H38">
        <v>3</v>
      </c>
      <c r="I38" t="s">
        <v>30</v>
      </c>
      <c r="J38" t="s">
        <v>3</v>
      </c>
      <c r="K38" t="s">
        <v>31</v>
      </c>
      <c r="L38">
        <v>3277935</v>
      </c>
      <c r="N38">
        <v>1013</v>
      </c>
      <c r="O38" t="s">
        <v>32</v>
      </c>
      <c r="P38" t="s">
        <v>32</v>
      </c>
      <c r="Q38">
        <v>1</v>
      </c>
      <c r="W38">
        <v>0</v>
      </c>
      <c r="X38">
        <v>-152123987</v>
      </c>
      <c r="Y38">
        <f t="shared" si="14"/>
        <v>3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 t="s">
        <v>3</v>
      </c>
      <c r="AT38">
        <v>3</v>
      </c>
      <c r="AU38" t="s">
        <v>3</v>
      </c>
      <c r="AV38">
        <v>0</v>
      </c>
      <c r="AW38">
        <v>2</v>
      </c>
      <c r="AX38">
        <v>92696139</v>
      </c>
      <c r="AY38">
        <v>1</v>
      </c>
      <c r="AZ38">
        <v>0</v>
      </c>
      <c r="BA38">
        <v>33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V38">
        <v>0</v>
      </c>
      <c r="CW38">
        <v>0</v>
      </c>
      <c r="CX38">
        <f>ROUND(Y38*Source!I47,7)</f>
        <v>3</v>
      </c>
      <c r="CY38">
        <f>AA38</f>
        <v>0</v>
      </c>
      <c r="CZ38">
        <f>AE38</f>
        <v>0</v>
      </c>
      <c r="DA38">
        <f>AI38</f>
        <v>1</v>
      </c>
      <c r="DB38">
        <f t="shared" si="15"/>
        <v>0</v>
      </c>
      <c r="DC38">
        <f t="shared" si="16"/>
        <v>0</v>
      </c>
      <c r="DD38" t="s">
        <v>3</v>
      </c>
      <c r="DE38" t="s">
        <v>3</v>
      </c>
      <c r="DF38">
        <f t="shared" si="12"/>
        <v>0</v>
      </c>
      <c r="DG38">
        <f t="shared" ref="DG38:DG85" si="19">ROUND(ROUND(AF38,2)*CX38,2)</f>
        <v>0</v>
      </c>
      <c r="DH38">
        <f t="shared" si="17"/>
        <v>0</v>
      </c>
      <c r="DI38">
        <f t="shared" si="18"/>
        <v>0</v>
      </c>
      <c r="DJ38">
        <f>DF38</f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ROW(Source!A47)</f>
        <v>47</v>
      </c>
      <c r="B39">
        <v>92695824</v>
      </c>
      <c r="C39">
        <v>92696135</v>
      </c>
      <c r="D39">
        <v>0</v>
      </c>
      <c r="E39">
        <v>1</v>
      </c>
      <c r="F39">
        <v>1</v>
      </c>
      <c r="G39">
        <v>1</v>
      </c>
      <c r="H39">
        <v>3</v>
      </c>
      <c r="I39" t="s">
        <v>25</v>
      </c>
      <c r="J39" t="s">
        <v>3</v>
      </c>
      <c r="K39" t="s">
        <v>26</v>
      </c>
      <c r="L39">
        <v>1371</v>
      </c>
      <c r="N39">
        <v>1013</v>
      </c>
      <c r="O39" t="s">
        <v>18</v>
      </c>
      <c r="P39" t="s">
        <v>18</v>
      </c>
      <c r="Q39">
        <v>1</v>
      </c>
      <c r="W39">
        <v>0</v>
      </c>
      <c r="X39">
        <v>-1563415995</v>
      </c>
      <c r="Y39">
        <f t="shared" si="14"/>
        <v>1</v>
      </c>
      <c r="AA39">
        <v>240952.38</v>
      </c>
      <c r="AB39">
        <v>0</v>
      </c>
      <c r="AC39">
        <v>0</v>
      </c>
      <c r="AD39">
        <v>0</v>
      </c>
      <c r="AE39">
        <v>240952.38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 t="s">
        <v>3</v>
      </c>
      <c r="AT39">
        <v>1</v>
      </c>
      <c r="AU39" t="s">
        <v>3</v>
      </c>
      <c r="AV39">
        <v>0</v>
      </c>
      <c r="AW39">
        <v>1</v>
      </c>
      <c r="AX39">
        <v>-1</v>
      </c>
      <c r="AY39">
        <v>0</v>
      </c>
      <c r="AZ39">
        <v>0</v>
      </c>
      <c r="BA39" t="s">
        <v>3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ROUND(Y39*Source!I47,7)</f>
        <v>1</v>
      </c>
      <c r="CY39">
        <f>AA39</f>
        <v>240952.38</v>
      </c>
      <c r="CZ39">
        <f>AE39</f>
        <v>240952.38</v>
      </c>
      <c r="DA39">
        <f>AI39</f>
        <v>1</v>
      </c>
      <c r="DB39">
        <f t="shared" si="15"/>
        <v>240952.38</v>
      </c>
      <c r="DC39">
        <f t="shared" si="16"/>
        <v>0</v>
      </c>
      <c r="DD39" t="s">
        <v>3</v>
      </c>
      <c r="DE39" t="s">
        <v>3</v>
      </c>
      <c r="DF39">
        <f t="shared" si="12"/>
        <v>240952.38</v>
      </c>
      <c r="DG39">
        <f t="shared" si="19"/>
        <v>0</v>
      </c>
      <c r="DH39">
        <f t="shared" si="17"/>
        <v>0</v>
      </c>
      <c r="DI39">
        <f t="shared" si="18"/>
        <v>0</v>
      </c>
      <c r="DJ39">
        <f>DF39</f>
        <v>240952.38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ROW(Source!A50)</f>
        <v>50</v>
      </c>
      <c r="B40">
        <v>92695824</v>
      </c>
      <c r="C40">
        <v>92695889</v>
      </c>
      <c r="D40">
        <v>91260239</v>
      </c>
      <c r="E40">
        <v>118</v>
      </c>
      <c r="F40">
        <v>1</v>
      </c>
      <c r="G40">
        <v>1</v>
      </c>
      <c r="H40">
        <v>1</v>
      </c>
      <c r="I40" t="s">
        <v>302</v>
      </c>
      <c r="J40" t="s">
        <v>3</v>
      </c>
      <c r="K40" t="s">
        <v>303</v>
      </c>
      <c r="L40">
        <v>1191</v>
      </c>
      <c r="N40">
        <v>1013</v>
      </c>
      <c r="O40" t="s">
        <v>269</v>
      </c>
      <c r="P40" t="s">
        <v>269</v>
      </c>
      <c r="Q40">
        <v>1</v>
      </c>
      <c r="W40">
        <v>0</v>
      </c>
      <c r="X40">
        <v>1733635447</v>
      </c>
      <c r="Y40">
        <f t="shared" si="14"/>
        <v>7.94</v>
      </c>
      <c r="AA40">
        <v>0</v>
      </c>
      <c r="AB40">
        <v>0</v>
      </c>
      <c r="AC40">
        <v>0</v>
      </c>
      <c r="AD40">
        <v>698.34</v>
      </c>
      <c r="AE40">
        <v>0</v>
      </c>
      <c r="AF40">
        <v>0</v>
      </c>
      <c r="AG40">
        <v>0</v>
      </c>
      <c r="AH40">
        <v>698.34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0</v>
      </c>
      <c r="AQ40">
        <v>1</v>
      </c>
      <c r="AR40">
        <v>0</v>
      </c>
      <c r="AS40" t="s">
        <v>3</v>
      </c>
      <c r="AT40">
        <v>7.94</v>
      </c>
      <c r="AU40" t="s">
        <v>3</v>
      </c>
      <c r="AV40">
        <v>1</v>
      </c>
      <c r="AW40">
        <v>2</v>
      </c>
      <c r="AX40">
        <v>92695892</v>
      </c>
      <c r="AY40">
        <v>1</v>
      </c>
      <c r="AZ40">
        <v>0</v>
      </c>
      <c r="BA40">
        <v>34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5544.8196000000007</v>
      </c>
      <c r="BN40">
        <v>7.94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5544.8196000000007</v>
      </c>
      <c r="BU40">
        <v>7.94</v>
      </c>
      <c r="BV40">
        <v>0</v>
      </c>
      <c r="BW40">
        <v>1</v>
      </c>
      <c r="CU40">
        <f>ROUND(AT40*Source!I50*AH40*AL40,2)</f>
        <v>5544.82</v>
      </c>
      <c r="CV40">
        <f>ROUND(Y40*Source!I50,7)</f>
        <v>7.94</v>
      </c>
      <c r="CW40">
        <v>0</v>
      </c>
      <c r="CX40">
        <f>ROUND(Y40*Source!I50,7)</f>
        <v>7.94</v>
      </c>
      <c r="CY40">
        <f>AD40</f>
        <v>698.34</v>
      </c>
      <c r="CZ40">
        <f>AH40</f>
        <v>698.34</v>
      </c>
      <c r="DA40">
        <f>AL40</f>
        <v>1</v>
      </c>
      <c r="DB40">
        <f t="shared" si="15"/>
        <v>5544.82</v>
      </c>
      <c r="DC40">
        <f t="shared" si="16"/>
        <v>0</v>
      </c>
      <c r="DD40" t="s">
        <v>3</v>
      </c>
      <c r="DE40" t="s">
        <v>3</v>
      </c>
      <c r="DF40">
        <f t="shared" si="12"/>
        <v>0</v>
      </c>
      <c r="DG40">
        <f t="shared" si="19"/>
        <v>0</v>
      </c>
      <c r="DH40">
        <f t="shared" si="17"/>
        <v>0</v>
      </c>
      <c r="DI40">
        <f t="shared" si="18"/>
        <v>5544.82</v>
      </c>
      <c r="DJ40">
        <f>DI40</f>
        <v>5544.82</v>
      </c>
      <c r="DK40">
        <v>1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ROW(Source!A50)</f>
        <v>50</v>
      </c>
      <c r="B41">
        <v>92695824</v>
      </c>
      <c r="C41">
        <v>92695889</v>
      </c>
      <c r="D41">
        <v>91266477</v>
      </c>
      <c r="E41">
        <v>118</v>
      </c>
      <c r="F41">
        <v>1</v>
      </c>
      <c r="G41">
        <v>1</v>
      </c>
      <c r="H41">
        <v>3</v>
      </c>
      <c r="I41" t="s">
        <v>30</v>
      </c>
      <c r="J41" t="s">
        <v>3</v>
      </c>
      <c r="K41" t="s">
        <v>31</v>
      </c>
      <c r="L41">
        <v>3277935</v>
      </c>
      <c r="N41">
        <v>1013</v>
      </c>
      <c r="O41" t="s">
        <v>32</v>
      </c>
      <c r="P41" t="s">
        <v>32</v>
      </c>
      <c r="Q41">
        <v>1</v>
      </c>
      <c r="W41">
        <v>0</v>
      </c>
      <c r="X41">
        <v>-152123987</v>
      </c>
      <c r="Y41">
        <f t="shared" si="14"/>
        <v>3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 t="s">
        <v>3</v>
      </c>
      <c r="AT41">
        <v>3</v>
      </c>
      <c r="AU41" t="s">
        <v>3</v>
      </c>
      <c r="AV41">
        <v>0</v>
      </c>
      <c r="AW41">
        <v>2</v>
      </c>
      <c r="AX41">
        <v>92695893</v>
      </c>
      <c r="AY41">
        <v>1</v>
      </c>
      <c r="AZ41">
        <v>0</v>
      </c>
      <c r="BA41">
        <v>35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ROUND(Y41*Source!I50,7)</f>
        <v>3</v>
      </c>
      <c r="CY41">
        <f>AA41</f>
        <v>0</v>
      </c>
      <c r="CZ41">
        <f>AE41</f>
        <v>0</v>
      </c>
      <c r="DA41">
        <f>AI41</f>
        <v>1</v>
      </c>
      <c r="DB41">
        <f t="shared" si="15"/>
        <v>0</v>
      </c>
      <c r="DC41">
        <f t="shared" si="16"/>
        <v>0</v>
      </c>
      <c r="DD41" t="s">
        <v>3</v>
      </c>
      <c r="DE41" t="s">
        <v>3</v>
      </c>
      <c r="DF41">
        <f t="shared" si="12"/>
        <v>0</v>
      </c>
      <c r="DG41">
        <f t="shared" si="19"/>
        <v>0</v>
      </c>
      <c r="DH41">
        <f t="shared" si="17"/>
        <v>0</v>
      </c>
      <c r="DI41">
        <f t="shared" si="18"/>
        <v>0</v>
      </c>
      <c r="DJ41">
        <f>DF41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ROW(Source!A52)</f>
        <v>52</v>
      </c>
      <c r="B42">
        <v>92695824</v>
      </c>
      <c r="C42">
        <v>92695895</v>
      </c>
      <c r="D42">
        <v>91260253</v>
      </c>
      <c r="E42">
        <v>118</v>
      </c>
      <c r="F42">
        <v>1</v>
      </c>
      <c r="G42">
        <v>1</v>
      </c>
      <c r="H42">
        <v>1</v>
      </c>
      <c r="I42" t="s">
        <v>267</v>
      </c>
      <c r="J42" t="s">
        <v>3</v>
      </c>
      <c r="K42" t="s">
        <v>268</v>
      </c>
      <c r="L42">
        <v>1191</v>
      </c>
      <c r="N42">
        <v>1013</v>
      </c>
      <c r="O42" t="s">
        <v>269</v>
      </c>
      <c r="P42" t="s">
        <v>269</v>
      </c>
      <c r="Q42">
        <v>1</v>
      </c>
      <c r="W42">
        <v>0</v>
      </c>
      <c r="X42">
        <v>174150515</v>
      </c>
      <c r="Y42">
        <f t="shared" si="14"/>
        <v>33.33</v>
      </c>
      <c r="AA42">
        <v>0</v>
      </c>
      <c r="AB42">
        <v>0</v>
      </c>
      <c r="AC42">
        <v>0</v>
      </c>
      <c r="AD42">
        <v>741.99</v>
      </c>
      <c r="AE42">
        <v>0</v>
      </c>
      <c r="AF42">
        <v>0</v>
      </c>
      <c r="AG42">
        <v>0</v>
      </c>
      <c r="AH42">
        <v>741.99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0</v>
      </c>
      <c r="AQ42">
        <v>1</v>
      </c>
      <c r="AR42">
        <v>0</v>
      </c>
      <c r="AS42" t="s">
        <v>3</v>
      </c>
      <c r="AT42">
        <v>33.33</v>
      </c>
      <c r="AU42" t="s">
        <v>3</v>
      </c>
      <c r="AV42">
        <v>1</v>
      </c>
      <c r="AW42">
        <v>2</v>
      </c>
      <c r="AX42">
        <v>92695899</v>
      </c>
      <c r="AY42">
        <v>1</v>
      </c>
      <c r="AZ42">
        <v>0</v>
      </c>
      <c r="BA42">
        <v>36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24730.526699999999</v>
      </c>
      <c r="BN42">
        <v>33.33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24730.526699999999</v>
      </c>
      <c r="BU42">
        <v>33.33</v>
      </c>
      <c r="BV42">
        <v>0</v>
      </c>
      <c r="BW42">
        <v>1</v>
      </c>
      <c r="CU42">
        <f>ROUND(AT42*Source!I52*AH42*AL42,2)</f>
        <v>24730.53</v>
      </c>
      <c r="CV42">
        <f>ROUND(Y42*Source!I52,7)</f>
        <v>33.33</v>
      </c>
      <c r="CW42">
        <v>0</v>
      </c>
      <c r="CX42">
        <f>ROUND(Y42*Source!I52,7)</f>
        <v>33.33</v>
      </c>
      <c r="CY42">
        <f>AD42</f>
        <v>741.99</v>
      </c>
      <c r="CZ42">
        <f>AH42</f>
        <v>741.99</v>
      </c>
      <c r="DA42">
        <f>AL42</f>
        <v>1</v>
      </c>
      <c r="DB42">
        <f t="shared" si="15"/>
        <v>24730.53</v>
      </c>
      <c r="DC42">
        <f t="shared" si="16"/>
        <v>0</v>
      </c>
      <c r="DD42" t="s">
        <v>3</v>
      </c>
      <c r="DE42" t="s">
        <v>3</v>
      </c>
      <c r="DF42">
        <f t="shared" si="12"/>
        <v>0</v>
      </c>
      <c r="DG42">
        <f t="shared" si="19"/>
        <v>0</v>
      </c>
      <c r="DH42">
        <f t="shared" si="17"/>
        <v>0</v>
      </c>
      <c r="DI42">
        <f t="shared" si="18"/>
        <v>24730.53</v>
      </c>
      <c r="DJ42">
        <f>DI42</f>
        <v>24730.53</v>
      </c>
      <c r="DK42">
        <v>1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ROW(Source!A52)</f>
        <v>52</v>
      </c>
      <c r="B43">
        <v>92695824</v>
      </c>
      <c r="C43">
        <v>92695895</v>
      </c>
      <c r="D43">
        <v>91266477</v>
      </c>
      <c r="E43">
        <v>118</v>
      </c>
      <c r="F43">
        <v>1</v>
      </c>
      <c r="G43">
        <v>1</v>
      </c>
      <c r="H43">
        <v>3</v>
      </c>
      <c r="I43" t="s">
        <v>30</v>
      </c>
      <c r="J43" t="s">
        <v>3</v>
      </c>
      <c r="K43" t="s">
        <v>31</v>
      </c>
      <c r="L43">
        <v>3277935</v>
      </c>
      <c r="N43">
        <v>1013</v>
      </c>
      <c r="O43" t="s">
        <v>32</v>
      </c>
      <c r="P43" t="s">
        <v>32</v>
      </c>
      <c r="Q43">
        <v>1</v>
      </c>
      <c r="W43">
        <v>0</v>
      </c>
      <c r="X43">
        <v>-152123987</v>
      </c>
      <c r="Y43">
        <f t="shared" si="14"/>
        <v>3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 t="s">
        <v>3</v>
      </c>
      <c r="AT43">
        <v>3</v>
      </c>
      <c r="AU43" t="s">
        <v>3</v>
      </c>
      <c r="AV43">
        <v>0</v>
      </c>
      <c r="AW43">
        <v>2</v>
      </c>
      <c r="AX43">
        <v>92695900</v>
      </c>
      <c r="AY43">
        <v>1</v>
      </c>
      <c r="AZ43">
        <v>0</v>
      </c>
      <c r="BA43">
        <v>37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ROUND(Y43*Source!I52,7)</f>
        <v>3</v>
      </c>
      <c r="CY43">
        <f>AA43</f>
        <v>0</v>
      </c>
      <c r="CZ43">
        <f>AE43</f>
        <v>0</v>
      </c>
      <c r="DA43">
        <f>AI43</f>
        <v>1</v>
      </c>
      <c r="DB43">
        <f t="shared" si="15"/>
        <v>0</v>
      </c>
      <c r="DC43">
        <f t="shared" si="16"/>
        <v>0</v>
      </c>
      <c r="DD43" t="s">
        <v>3</v>
      </c>
      <c r="DE43" t="s">
        <v>3</v>
      </c>
      <c r="DF43">
        <f t="shared" si="12"/>
        <v>0</v>
      </c>
      <c r="DG43">
        <f t="shared" si="19"/>
        <v>0</v>
      </c>
      <c r="DH43">
        <f t="shared" si="17"/>
        <v>0</v>
      </c>
      <c r="DI43">
        <f t="shared" si="18"/>
        <v>0</v>
      </c>
      <c r="DJ43">
        <f>DF43</f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ROW(Source!A52)</f>
        <v>52</v>
      </c>
      <c r="B44">
        <v>92695824</v>
      </c>
      <c r="C44">
        <v>92695895</v>
      </c>
      <c r="D44">
        <v>0</v>
      </c>
      <c r="E44">
        <v>1</v>
      </c>
      <c r="F44">
        <v>1</v>
      </c>
      <c r="G44">
        <v>1</v>
      </c>
      <c r="H44">
        <v>3</v>
      </c>
      <c r="I44" t="s">
        <v>91</v>
      </c>
      <c r="J44" t="s">
        <v>3</v>
      </c>
      <c r="K44" t="s">
        <v>92</v>
      </c>
      <c r="L44">
        <v>1391</v>
      </c>
      <c r="N44">
        <v>1013</v>
      </c>
      <c r="O44" t="s">
        <v>93</v>
      </c>
      <c r="P44" t="s">
        <v>93</v>
      </c>
      <c r="Q44">
        <v>1</v>
      </c>
      <c r="W44">
        <v>0</v>
      </c>
      <c r="X44">
        <v>311246249</v>
      </c>
      <c r="Y44">
        <f t="shared" si="14"/>
        <v>1</v>
      </c>
      <c r="AA44">
        <v>18095.240000000002</v>
      </c>
      <c r="AB44">
        <v>0</v>
      </c>
      <c r="AC44">
        <v>0</v>
      </c>
      <c r="AD44">
        <v>0</v>
      </c>
      <c r="AE44">
        <v>18095.240000000002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 t="s">
        <v>3</v>
      </c>
      <c r="AT44">
        <v>1</v>
      </c>
      <c r="AU44" t="s">
        <v>3</v>
      </c>
      <c r="AV44">
        <v>0</v>
      </c>
      <c r="AW44">
        <v>1</v>
      </c>
      <c r="AX44">
        <v>-1</v>
      </c>
      <c r="AY44">
        <v>0</v>
      </c>
      <c r="AZ44">
        <v>0</v>
      </c>
      <c r="BA44" t="s">
        <v>3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V44">
        <v>0</v>
      </c>
      <c r="CW44">
        <v>0</v>
      </c>
      <c r="CX44">
        <f>ROUND(Y44*Source!I52,7)</f>
        <v>1</v>
      </c>
      <c r="CY44">
        <f>AA44</f>
        <v>18095.240000000002</v>
      </c>
      <c r="CZ44">
        <f>AE44</f>
        <v>18095.240000000002</v>
      </c>
      <c r="DA44">
        <f>AI44</f>
        <v>1</v>
      </c>
      <c r="DB44">
        <f t="shared" si="15"/>
        <v>18095.240000000002</v>
      </c>
      <c r="DC44">
        <f t="shared" si="16"/>
        <v>0</v>
      </c>
      <c r="DD44" t="s">
        <v>3</v>
      </c>
      <c r="DE44" t="s">
        <v>3</v>
      </c>
      <c r="DF44">
        <f t="shared" si="12"/>
        <v>18095.240000000002</v>
      </c>
      <c r="DG44">
        <f t="shared" si="19"/>
        <v>0</v>
      </c>
      <c r="DH44">
        <f t="shared" si="17"/>
        <v>0</v>
      </c>
      <c r="DI44">
        <f t="shared" si="18"/>
        <v>0</v>
      </c>
      <c r="DJ44">
        <f>DF44</f>
        <v>18095.240000000002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ROW(Source!A55)</f>
        <v>55</v>
      </c>
      <c r="B45">
        <v>92695824</v>
      </c>
      <c r="C45">
        <v>92695903</v>
      </c>
      <c r="D45">
        <v>91260259</v>
      </c>
      <c r="E45">
        <v>118</v>
      </c>
      <c r="F45">
        <v>1</v>
      </c>
      <c r="G45">
        <v>1</v>
      </c>
      <c r="H45">
        <v>1</v>
      </c>
      <c r="I45" t="s">
        <v>304</v>
      </c>
      <c r="J45" t="s">
        <v>3</v>
      </c>
      <c r="K45" t="s">
        <v>305</v>
      </c>
      <c r="L45">
        <v>1191</v>
      </c>
      <c r="N45">
        <v>1013</v>
      </c>
      <c r="O45" t="s">
        <v>269</v>
      </c>
      <c r="P45" t="s">
        <v>269</v>
      </c>
      <c r="Q45">
        <v>1</v>
      </c>
      <c r="W45">
        <v>0</v>
      </c>
      <c r="X45">
        <v>-50752015</v>
      </c>
      <c r="Y45">
        <f t="shared" si="14"/>
        <v>9.66</v>
      </c>
      <c r="AA45">
        <v>0</v>
      </c>
      <c r="AB45">
        <v>0</v>
      </c>
      <c r="AC45">
        <v>0</v>
      </c>
      <c r="AD45">
        <v>763.81</v>
      </c>
      <c r="AE45">
        <v>0</v>
      </c>
      <c r="AF45">
        <v>0</v>
      </c>
      <c r="AG45">
        <v>0</v>
      </c>
      <c r="AH45">
        <v>763.81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0</v>
      </c>
      <c r="AQ45">
        <v>1</v>
      </c>
      <c r="AR45">
        <v>0</v>
      </c>
      <c r="AS45" t="s">
        <v>3</v>
      </c>
      <c r="AT45">
        <v>9.66</v>
      </c>
      <c r="AU45" t="s">
        <v>3</v>
      </c>
      <c r="AV45">
        <v>1</v>
      </c>
      <c r="AW45">
        <v>2</v>
      </c>
      <c r="AX45">
        <v>92695907</v>
      </c>
      <c r="AY45">
        <v>1</v>
      </c>
      <c r="AZ45">
        <v>0</v>
      </c>
      <c r="BA45">
        <v>38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7378.4045999999998</v>
      </c>
      <c r="BN45">
        <v>9.66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7378.4045999999998</v>
      </c>
      <c r="BU45">
        <v>9.66</v>
      </c>
      <c r="BV45">
        <v>0</v>
      </c>
      <c r="BW45">
        <v>1</v>
      </c>
      <c r="CU45">
        <f>ROUND(AT45*Source!I55*AH45*AL45,2)</f>
        <v>7378.4</v>
      </c>
      <c r="CV45">
        <f>ROUND(Y45*Source!I55,7)</f>
        <v>9.66</v>
      </c>
      <c r="CW45">
        <v>0</v>
      </c>
      <c r="CX45">
        <f>ROUND(Y45*Source!I55,7)</f>
        <v>9.66</v>
      </c>
      <c r="CY45">
        <f>AD45</f>
        <v>763.81</v>
      </c>
      <c r="CZ45">
        <f>AH45</f>
        <v>763.81</v>
      </c>
      <c r="DA45">
        <f>AL45</f>
        <v>1</v>
      </c>
      <c r="DB45">
        <f t="shared" si="15"/>
        <v>7378.4</v>
      </c>
      <c r="DC45">
        <f t="shared" si="16"/>
        <v>0</v>
      </c>
      <c r="DD45" t="s">
        <v>3</v>
      </c>
      <c r="DE45" t="s">
        <v>3</v>
      </c>
      <c r="DF45">
        <f t="shared" si="12"/>
        <v>0</v>
      </c>
      <c r="DG45">
        <f t="shared" si="19"/>
        <v>0</v>
      </c>
      <c r="DH45">
        <f t="shared" si="17"/>
        <v>0</v>
      </c>
      <c r="DI45">
        <f t="shared" si="18"/>
        <v>7378.4</v>
      </c>
      <c r="DJ45">
        <f>DI45</f>
        <v>7378.4</v>
      </c>
      <c r="DK45">
        <v>1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ROW(Source!A55)</f>
        <v>55</v>
      </c>
      <c r="B46">
        <v>92695824</v>
      </c>
      <c r="C46">
        <v>92695903</v>
      </c>
      <c r="D46">
        <v>91266477</v>
      </c>
      <c r="E46">
        <v>118</v>
      </c>
      <c r="F46">
        <v>1</v>
      </c>
      <c r="G46">
        <v>1</v>
      </c>
      <c r="H46">
        <v>3</v>
      </c>
      <c r="I46" t="s">
        <v>30</v>
      </c>
      <c r="J46" t="s">
        <v>3</v>
      </c>
      <c r="K46" t="s">
        <v>31</v>
      </c>
      <c r="L46">
        <v>3277935</v>
      </c>
      <c r="N46">
        <v>1013</v>
      </c>
      <c r="O46" t="s">
        <v>32</v>
      </c>
      <c r="P46" t="s">
        <v>32</v>
      </c>
      <c r="Q46">
        <v>1</v>
      </c>
      <c r="W46">
        <v>0</v>
      </c>
      <c r="X46">
        <v>-152123987</v>
      </c>
      <c r="Y46">
        <f t="shared" si="14"/>
        <v>3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 t="s">
        <v>3</v>
      </c>
      <c r="AT46">
        <v>3</v>
      </c>
      <c r="AU46" t="s">
        <v>3</v>
      </c>
      <c r="AV46">
        <v>0</v>
      </c>
      <c r="AW46">
        <v>2</v>
      </c>
      <c r="AX46">
        <v>92695908</v>
      </c>
      <c r="AY46">
        <v>1</v>
      </c>
      <c r="AZ46">
        <v>0</v>
      </c>
      <c r="BA46">
        <v>39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ROUND(Y46*Source!I55,7)</f>
        <v>3</v>
      </c>
      <c r="CY46">
        <f>AA46</f>
        <v>0</v>
      </c>
      <c r="CZ46">
        <f>AE46</f>
        <v>0</v>
      </c>
      <c r="DA46">
        <f>AI46</f>
        <v>1</v>
      </c>
      <c r="DB46">
        <f t="shared" si="15"/>
        <v>0</v>
      </c>
      <c r="DC46">
        <f t="shared" si="16"/>
        <v>0</v>
      </c>
      <c r="DD46" t="s">
        <v>3</v>
      </c>
      <c r="DE46" t="s">
        <v>3</v>
      </c>
      <c r="DF46">
        <f t="shared" si="12"/>
        <v>0</v>
      </c>
      <c r="DG46">
        <f t="shared" si="19"/>
        <v>0</v>
      </c>
      <c r="DH46">
        <f t="shared" si="17"/>
        <v>0</v>
      </c>
      <c r="DI46">
        <f t="shared" si="18"/>
        <v>0</v>
      </c>
      <c r="DJ46">
        <f>DF46</f>
        <v>0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ROW(Source!A55)</f>
        <v>55</v>
      </c>
      <c r="B47">
        <v>92695824</v>
      </c>
      <c r="C47">
        <v>92695903</v>
      </c>
      <c r="D47">
        <v>0</v>
      </c>
      <c r="E47">
        <v>1</v>
      </c>
      <c r="F47">
        <v>1</v>
      </c>
      <c r="G47">
        <v>1</v>
      </c>
      <c r="H47">
        <v>3</v>
      </c>
      <c r="I47" t="s">
        <v>91</v>
      </c>
      <c r="J47" t="s">
        <v>3</v>
      </c>
      <c r="K47" t="s">
        <v>92</v>
      </c>
      <c r="L47">
        <v>1391</v>
      </c>
      <c r="N47">
        <v>1013</v>
      </c>
      <c r="O47" t="s">
        <v>93</v>
      </c>
      <c r="P47" t="s">
        <v>93</v>
      </c>
      <c r="Q47">
        <v>1</v>
      </c>
      <c r="W47">
        <v>0</v>
      </c>
      <c r="X47">
        <v>311246249</v>
      </c>
      <c r="Y47">
        <f t="shared" si="14"/>
        <v>1</v>
      </c>
      <c r="AA47">
        <v>18095.240000000002</v>
      </c>
      <c r="AB47">
        <v>0</v>
      </c>
      <c r="AC47">
        <v>0</v>
      </c>
      <c r="AD47">
        <v>0</v>
      </c>
      <c r="AE47">
        <v>18095.240000000002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 t="s">
        <v>3</v>
      </c>
      <c r="AT47">
        <v>1</v>
      </c>
      <c r="AU47" t="s">
        <v>3</v>
      </c>
      <c r="AV47">
        <v>0</v>
      </c>
      <c r="AW47">
        <v>1</v>
      </c>
      <c r="AX47">
        <v>-1</v>
      </c>
      <c r="AY47">
        <v>0</v>
      </c>
      <c r="AZ47">
        <v>0</v>
      </c>
      <c r="BA47" t="s">
        <v>3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V47">
        <v>0</v>
      </c>
      <c r="CW47">
        <v>0</v>
      </c>
      <c r="CX47">
        <f>ROUND(Y47*Source!I55,7)</f>
        <v>1</v>
      </c>
      <c r="CY47">
        <f>AA47</f>
        <v>18095.240000000002</v>
      </c>
      <c r="CZ47">
        <f>AE47</f>
        <v>18095.240000000002</v>
      </c>
      <c r="DA47">
        <f>AI47</f>
        <v>1</v>
      </c>
      <c r="DB47">
        <f t="shared" si="15"/>
        <v>18095.240000000002</v>
      </c>
      <c r="DC47">
        <f t="shared" si="16"/>
        <v>0</v>
      </c>
      <c r="DD47" t="s">
        <v>3</v>
      </c>
      <c r="DE47" t="s">
        <v>3</v>
      </c>
      <c r="DF47">
        <f t="shared" si="12"/>
        <v>18095.240000000002</v>
      </c>
      <c r="DG47">
        <f t="shared" si="19"/>
        <v>0</v>
      </c>
      <c r="DH47">
        <f t="shared" si="17"/>
        <v>0</v>
      </c>
      <c r="DI47">
        <f t="shared" si="18"/>
        <v>0</v>
      </c>
      <c r="DJ47">
        <f>DF47</f>
        <v>18095.240000000002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ROW(Source!A58)</f>
        <v>58</v>
      </c>
      <c r="B48">
        <v>92695824</v>
      </c>
      <c r="C48">
        <v>92695911</v>
      </c>
      <c r="D48">
        <v>91260245</v>
      </c>
      <c r="E48">
        <v>118</v>
      </c>
      <c r="F48">
        <v>1</v>
      </c>
      <c r="G48">
        <v>1</v>
      </c>
      <c r="H48">
        <v>1</v>
      </c>
      <c r="I48" t="s">
        <v>306</v>
      </c>
      <c r="J48" t="s">
        <v>3</v>
      </c>
      <c r="K48" t="s">
        <v>307</v>
      </c>
      <c r="L48">
        <v>1191</v>
      </c>
      <c r="N48">
        <v>1013</v>
      </c>
      <c r="O48" t="s">
        <v>269</v>
      </c>
      <c r="P48" t="s">
        <v>269</v>
      </c>
      <c r="Q48">
        <v>1</v>
      </c>
      <c r="W48">
        <v>0</v>
      </c>
      <c r="X48">
        <v>-1088579471</v>
      </c>
      <c r="Y48">
        <f t="shared" si="14"/>
        <v>29.5</v>
      </c>
      <c r="AA48">
        <v>0</v>
      </c>
      <c r="AB48">
        <v>0</v>
      </c>
      <c r="AC48">
        <v>0</v>
      </c>
      <c r="AD48">
        <v>722.89</v>
      </c>
      <c r="AE48">
        <v>0</v>
      </c>
      <c r="AF48">
        <v>0</v>
      </c>
      <c r="AG48">
        <v>0</v>
      </c>
      <c r="AH48">
        <v>722.89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0</v>
      </c>
      <c r="AP48">
        <v>0</v>
      </c>
      <c r="AQ48">
        <v>1</v>
      </c>
      <c r="AR48">
        <v>0</v>
      </c>
      <c r="AS48" t="s">
        <v>3</v>
      </c>
      <c r="AT48">
        <v>29.5</v>
      </c>
      <c r="AU48" t="s">
        <v>3</v>
      </c>
      <c r="AV48">
        <v>1</v>
      </c>
      <c r="AW48">
        <v>2</v>
      </c>
      <c r="AX48">
        <v>92695915</v>
      </c>
      <c r="AY48">
        <v>1</v>
      </c>
      <c r="AZ48">
        <v>0</v>
      </c>
      <c r="BA48">
        <v>40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21325.255000000001</v>
      </c>
      <c r="BN48">
        <v>29.5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21325.255000000001</v>
      </c>
      <c r="BU48">
        <v>29.5</v>
      </c>
      <c r="BV48">
        <v>0</v>
      </c>
      <c r="BW48">
        <v>1</v>
      </c>
      <c r="CU48">
        <f>ROUND(AT48*Source!I58*AH48*AL48,2)</f>
        <v>21325.26</v>
      </c>
      <c r="CV48">
        <f>ROUND(Y48*Source!I58,7)</f>
        <v>29.5</v>
      </c>
      <c r="CW48">
        <v>0</v>
      </c>
      <c r="CX48">
        <f>ROUND(Y48*Source!I58,7)</f>
        <v>29.5</v>
      </c>
      <c r="CY48">
        <f>AD48</f>
        <v>722.89</v>
      </c>
      <c r="CZ48">
        <f>AH48</f>
        <v>722.89</v>
      </c>
      <c r="DA48">
        <f>AL48</f>
        <v>1</v>
      </c>
      <c r="DB48">
        <f t="shared" si="15"/>
        <v>21325.26</v>
      </c>
      <c r="DC48">
        <f t="shared" si="16"/>
        <v>0</v>
      </c>
      <c r="DD48" t="s">
        <v>3</v>
      </c>
      <c r="DE48" t="s">
        <v>3</v>
      </c>
      <c r="DF48">
        <f t="shared" si="12"/>
        <v>0</v>
      </c>
      <c r="DG48">
        <f t="shared" si="19"/>
        <v>0</v>
      </c>
      <c r="DH48">
        <f t="shared" si="17"/>
        <v>0</v>
      </c>
      <c r="DI48">
        <f t="shared" si="18"/>
        <v>21325.26</v>
      </c>
      <c r="DJ48">
        <f>DI48</f>
        <v>21325.26</v>
      </c>
      <c r="DK48">
        <v>1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ROW(Source!A58)</f>
        <v>58</v>
      </c>
      <c r="B49">
        <v>92695824</v>
      </c>
      <c r="C49">
        <v>92695911</v>
      </c>
      <c r="D49">
        <v>91266477</v>
      </c>
      <c r="E49">
        <v>118</v>
      </c>
      <c r="F49">
        <v>1</v>
      </c>
      <c r="G49">
        <v>1</v>
      </c>
      <c r="H49">
        <v>3</v>
      </c>
      <c r="I49" t="s">
        <v>30</v>
      </c>
      <c r="J49" t="s">
        <v>3</v>
      </c>
      <c r="K49" t="s">
        <v>31</v>
      </c>
      <c r="L49">
        <v>3277935</v>
      </c>
      <c r="N49">
        <v>1013</v>
      </c>
      <c r="O49" t="s">
        <v>32</v>
      </c>
      <c r="P49" t="s">
        <v>32</v>
      </c>
      <c r="Q49">
        <v>1</v>
      </c>
      <c r="W49">
        <v>0</v>
      </c>
      <c r="X49">
        <v>-152123987</v>
      </c>
      <c r="Y49">
        <f t="shared" si="14"/>
        <v>3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 t="s">
        <v>3</v>
      </c>
      <c r="AT49">
        <v>3</v>
      </c>
      <c r="AU49" t="s">
        <v>3</v>
      </c>
      <c r="AV49">
        <v>0</v>
      </c>
      <c r="AW49">
        <v>2</v>
      </c>
      <c r="AX49">
        <v>92695916</v>
      </c>
      <c r="AY49">
        <v>1</v>
      </c>
      <c r="AZ49">
        <v>0</v>
      </c>
      <c r="BA49">
        <v>41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ROUND(Y49*Source!I58,7)</f>
        <v>3</v>
      </c>
      <c r="CY49">
        <f>AA49</f>
        <v>0</v>
      </c>
      <c r="CZ49">
        <f>AE49</f>
        <v>0</v>
      </c>
      <c r="DA49">
        <f>AI49</f>
        <v>1</v>
      </c>
      <c r="DB49">
        <f t="shared" si="15"/>
        <v>0</v>
      </c>
      <c r="DC49">
        <f t="shared" si="16"/>
        <v>0</v>
      </c>
      <c r="DD49" t="s">
        <v>3</v>
      </c>
      <c r="DE49" t="s">
        <v>3</v>
      </c>
      <c r="DF49">
        <f t="shared" si="12"/>
        <v>0</v>
      </c>
      <c r="DG49">
        <f t="shared" si="19"/>
        <v>0</v>
      </c>
      <c r="DH49">
        <f t="shared" si="17"/>
        <v>0</v>
      </c>
      <c r="DI49">
        <f t="shared" si="18"/>
        <v>0</v>
      </c>
      <c r="DJ49">
        <f>DF49</f>
        <v>0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ROW(Source!A58)</f>
        <v>58</v>
      </c>
      <c r="B50">
        <v>92695824</v>
      </c>
      <c r="C50">
        <v>92695911</v>
      </c>
      <c r="D50">
        <v>0</v>
      </c>
      <c r="E50">
        <v>0</v>
      </c>
      <c r="F50">
        <v>1</v>
      </c>
      <c r="G50">
        <v>1</v>
      </c>
      <c r="H50">
        <v>3</v>
      </c>
      <c r="I50" t="s">
        <v>91</v>
      </c>
      <c r="J50" t="s">
        <v>3</v>
      </c>
      <c r="K50" t="s">
        <v>92</v>
      </c>
      <c r="L50">
        <v>1391</v>
      </c>
      <c r="N50">
        <v>1013</v>
      </c>
      <c r="O50" t="s">
        <v>93</v>
      </c>
      <c r="P50" t="s">
        <v>93</v>
      </c>
      <c r="Q50">
        <v>1</v>
      </c>
      <c r="W50">
        <v>0</v>
      </c>
      <c r="X50">
        <v>311246249</v>
      </c>
      <c r="Y50">
        <f t="shared" si="14"/>
        <v>1</v>
      </c>
      <c r="AA50">
        <v>18095.240000000002</v>
      </c>
      <c r="AB50">
        <v>0</v>
      </c>
      <c r="AC50">
        <v>0</v>
      </c>
      <c r="AD50">
        <v>0</v>
      </c>
      <c r="AE50">
        <v>18095.240000000002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  <c r="AS50" t="s">
        <v>3</v>
      </c>
      <c r="AT50">
        <v>1</v>
      </c>
      <c r="AU50" t="s">
        <v>3</v>
      </c>
      <c r="AV50">
        <v>0</v>
      </c>
      <c r="AW50">
        <v>1</v>
      </c>
      <c r="AX50">
        <v>-1</v>
      </c>
      <c r="AY50">
        <v>0</v>
      </c>
      <c r="AZ50">
        <v>0</v>
      </c>
      <c r="BA50" t="s">
        <v>3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V50">
        <v>0</v>
      </c>
      <c r="CW50">
        <v>0</v>
      </c>
      <c r="CX50">
        <f>ROUND(Y50*Source!I58,7)</f>
        <v>1</v>
      </c>
      <c r="CY50">
        <f>AA50</f>
        <v>18095.240000000002</v>
      </c>
      <c r="CZ50">
        <f>AE50</f>
        <v>18095.240000000002</v>
      </c>
      <c r="DA50">
        <f>AI50</f>
        <v>1</v>
      </c>
      <c r="DB50">
        <f t="shared" si="15"/>
        <v>18095.240000000002</v>
      </c>
      <c r="DC50">
        <f t="shared" si="16"/>
        <v>0</v>
      </c>
      <c r="DD50" t="s">
        <v>3</v>
      </c>
      <c r="DE50" t="s">
        <v>3</v>
      </c>
      <c r="DF50">
        <f t="shared" si="12"/>
        <v>18095.240000000002</v>
      </c>
      <c r="DG50">
        <f t="shared" si="19"/>
        <v>0</v>
      </c>
      <c r="DH50">
        <f t="shared" si="17"/>
        <v>0</v>
      </c>
      <c r="DI50">
        <f t="shared" si="18"/>
        <v>0</v>
      </c>
      <c r="DJ50">
        <f>DF50</f>
        <v>18095.240000000002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ROW(Source!A61)</f>
        <v>61</v>
      </c>
      <c r="B51">
        <v>92695824</v>
      </c>
      <c r="C51">
        <v>92695919</v>
      </c>
      <c r="D51">
        <v>91260241</v>
      </c>
      <c r="E51">
        <v>118</v>
      </c>
      <c r="F51">
        <v>1</v>
      </c>
      <c r="G51">
        <v>1</v>
      </c>
      <c r="H51">
        <v>1</v>
      </c>
      <c r="I51" t="s">
        <v>308</v>
      </c>
      <c r="J51" t="s">
        <v>3</v>
      </c>
      <c r="K51" t="s">
        <v>309</v>
      </c>
      <c r="L51">
        <v>1191</v>
      </c>
      <c r="N51">
        <v>1013</v>
      </c>
      <c r="O51" t="s">
        <v>269</v>
      </c>
      <c r="P51" t="s">
        <v>269</v>
      </c>
      <c r="Q51">
        <v>1</v>
      </c>
      <c r="W51">
        <v>0</v>
      </c>
      <c r="X51">
        <v>-1105933552</v>
      </c>
      <c r="Y51">
        <f t="shared" si="14"/>
        <v>2.36</v>
      </c>
      <c r="AA51">
        <v>0</v>
      </c>
      <c r="AB51">
        <v>0</v>
      </c>
      <c r="AC51">
        <v>0</v>
      </c>
      <c r="AD51">
        <v>706.53</v>
      </c>
      <c r="AE51">
        <v>0</v>
      </c>
      <c r="AF51">
        <v>0</v>
      </c>
      <c r="AG51">
        <v>0</v>
      </c>
      <c r="AH51">
        <v>706.53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0</v>
      </c>
      <c r="AP51">
        <v>0</v>
      </c>
      <c r="AQ51">
        <v>1</v>
      </c>
      <c r="AR51">
        <v>0</v>
      </c>
      <c r="AS51" t="s">
        <v>3</v>
      </c>
      <c r="AT51">
        <v>2.36</v>
      </c>
      <c r="AU51" t="s">
        <v>3</v>
      </c>
      <c r="AV51">
        <v>1</v>
      </c>
      <c r="AW51">
        <v>2</v>
      </c>
      <c r="AX51">
        <v>92695941</v>
      </c>
      <c r="AY51">
        <v>1</v>
      </c>
      <c r="AZ51">
        <v>0</v>
      </c>
      <c r="BA51">
        <v>42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1667.4107999999999</v>
      </c>
      <c r="BN51">
        <v>2.36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1667.4107999999999</v>
      </c>
      <c r="BU51">
        <v>2.36</v>
      </c>
      <c r="BV51">
        <v>0</v>
      </c>
      <c r="BW51">
        <v>1</v>
      </c>
      <c r="CU51">
        <f>ROUND(AT51*Source!I61*AH51*AL51,2)</f>
        <v>11671.88</v>
      </c>
      <c r="CV51">
        <f>ROUND(Y51*Source!I61,7)</f>
        <v>16.52</v>
      </c>
      <c r="CW51">
        <v>0</v>
      </c>
      <c r="CX51">
        <f>ROUND(Y51*Source!I61,7)</f>
        <v>16.52</v>
      </c>
      <c r="CY51">
        <f>AD51</f>
        <v>706.53</v>
      </c>
      <c r="CZ51">
        <f>AH51</f>
        <v>706.53</v>
      </c>
      <c r="DA51">
        <f>AL51</f>
        <v>1</v>
      </c>
      <c r="DB51">
        <f t="shared" si="15"/>
        <v>1667.41</v>
      </c>
      <c r="DC51">
        <f t="shared" si="16"/>
        <v>0</v>
      </c>
      <c r="DD51" t="s">
        <v>3</v>
      </c>
      <c r="DE51" t="s">
        <v>3</v>
      </c>
      <c r="DF51">
        <f t="shared" si="12"/>
        <v>0</v>
      </c>
      <c r="DG51">
        <f t="shared" si="19"/>
        <v>0</v>
      </c>
      <c r="DH51">
        <f t="shared" si="17"/>
        <v>0</v>
      </c>
      <c r="DI51">
        <f t="shared" si="18"/>
        <v>11671.88</v>
      </c>
      <c r="DJ51">
        <f>DI51</f>
        <v>11671.88</v>
      </c>
      <c r="DK51">
        <v>1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ROW(Source!A61)</f>
        <v>61</v>
      </c>
      <c r="B52">
        <v>92695824</v>
      </c>
      <c r="C52">
        <v>92695919</v>
      </c>
      <c r="D52">
        <v>91260426</v>
      </c>
      <c r="E52">
        <v>118</v>
      </c>
      <c r="F52">
        <v>1</v>
      </c>
      <c r="G52">
        <v>1</v>
      </c>
      <c r="H52">
        <v>1</v>
      </c>
      <c r="I52" t="s">
        <v>270</v>
      </c>
      <c r="J52" t="s">
        <v>3</v>
      </c>
      <c r="K52" t="s">
        <v>271</v>
      </c>
      <c r="L52">
        <v>1191</v>
      </c>
      <c r="N52">
        <v>1013</v>
      </c>
      <c r="O52" t="s">
        <v>269</v>
      </c>
      <c r="P52" t="s">
        <v>269</v>
      </c>
      <c r="Q52">
        <v>1</v>
      </c>
      <c r="W52">
        <v>0</v>
      </c>
      <c r="X52">
        <v>-1417349443</v>
      </c>
      <c r="Y52">
        <f t="shared" si="14"/>
        <v>0.02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0</v>
      </c>
      <c r="AP52">
        <v>0</v>
      </c>
      <c r="AQ52">
        <v>1</v>
      </c>
      <c r="AR52">
        <v>0</v>
      </c>
      <c r="AS52" t="s">
        <v>3</v>
      </c>
      <c r="AT52">
        <v>0.02</v>
      </c>
      <c r="AU52" t="s">
        <v>3</v>
      </c>
      <c r="AV52">
        <v>2</v>
      </c>
      <c r="AW52">
        <v>2</v>
      </c>
      <c r="AX52">
        <v>92695942</v>
      </c>
      <c r="AY52">
        <v>1</v>
      </c>
      <c r="AZ52">
        <v>0</v>
      </c>
      <c r="BA52">
        <v>43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ROUND(Y52*Source!I61,7)</f>
        <v>0.14000000000000001</v>
      </c>
      <c r="CY52">
        <f>AD52</f>
        <v>0</v>
      </c>
      <c r="CZ52">
        <f>AH52</f>
        <v>0</v>
      </c>
      <c r="DA52">
        <f>AL52</f>
        <v>1</v>
      </c>
      <c r="DB52">
        <f t="shared" si="15"/>
        <v>0</v>
      </c>
      <c r="DC52">
        <f t="shared" si="16"/>
        <v>0</v>
      </c>
      <c r="DD52" t="s">
        <v>3</v>
      </c>
      <c r="DE52" t="s">
        <v>3</v>
      </c>
      <c r="DF52">
        <f t="shared" si="12"/>
        <v>0</v>
      </c>
      <c r="DG52">
        <f t="shared" si="19"/>
        <v>0</v>
      </c>
      <c r="DH52">
        <f t="shared" si="17"/>
        <v>0</v>
      </c>
      <c r="DI52">
        <f t="shared" si="18"/>
        <v>0</v>
      </c>
      <c r="DJ52">
        <f>DI52</f>
        <v>0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ROW(Source!A61)</f>
        <v>61</v>
      </c>
      <c r="B53">
        <v>92695824</v>
      </c>
      <c r="C53">
        <v>92695919</v>
      </c>
      <c r="D53">
        <v>91386879</v>
      </c>
      <c r="E53">
        <v>1</v>
      </c>
      <c r="F53">
        <v>1</v>
      </c>
      <c r="G53">
        <v>1</v>
      </c>
      <c r="H53">
        <v>2</v>
      </c>
      <c r="I53" t="s">
        <v>310</v>
      </c>
      <c r="J53" t="s">
        <v>311</v>
      </c>
      <c r="K53" t="s">
        <v>312</v>
      </c>
      <c r="L53">
        <v>1368</v>
      </c>
      <c r="N53">
        <v>1011</v>
      </c>
      <c r="O53" t="s">
        <v>275</v>
      </c>
      <c r="P53" t="s">
        <v>275</v>
      </c>
      <c r="Q53">
        <v>1</v>
      </c>
      <c r="W53">
        <v>0</v>
      </c>
      <c r="X53">
        <v>-1068589559</v>
      </c>
      <c r="Y53">
        <f t="shared" si="14"/>
        <v>0.01</v>
      </c>
      <c r="AA53">
        <v>0</v>
      </c>
      <c r="AB53">
        <v>1585.56</v>
      </c>
      <c r="AC53">
        <v>982.04</v>
      </c>
      <c r="AD53">
        <v>0</v>
      </c>
      <c r="AE53">
        <v>0</v>
      </c>
      <c r="AF53">
        <v>1585.56</v>
      </c>
      <c r="AG53">
        <v>982.04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0</v>
      </c>
      <c r="AP53">
        <v>0</v>
      </c>
      <c r="AQ53">
        <v>1</v>
      </c>
      <c r="AR53">
        <v>0</v>
      </c>
      <c r="AS53" t="s">
        <v>3</v>
      </c>
      <c r="AT53">
        <v>0.01</v>
      </c>
      <c r="AU53" t="s">
        <v>3</v>
      </c>
      <c r="AV53">
        <v>1</v>
      </c>
      <c r="AW53">
        <v>2</v>
      </c>
      <c r="AX53">
        <v>92695943</v>
      </c>
      <c r="AY53">
        <v>1</v>
      </c>
      <c r="AZ53">
        <v>0</v>
      </c>
      <c r="BA53">
        <v>44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15.855599999999999</v>
      </c>
      <c r="BL53">
        <v>9.8203999999999994</v>
      </c>
      <c r="BM53">
        <v>0</v>
      </c>
      <c r="BN53">
        <v>0</v>
      </c>
      <c r="BO53">
        <v>0.01</v>
      </c>
      <c r="BP53">
        <v>1</v>
      </c>
      <c r="BQ53">
        <v>0</v>
      </c>
      <c r="BR53">
        <v>15.855599999999999</v>
      </c>
      <c r="BS53">
        <v>9.8203999999999994</v>
      </c>
      <c r="BT53">
        <v>0</v>
      </c>
      <c r="BU53">
        <v>0</v>
      </c>
      <c r="BV53">
        <v>0.01</v>
      </c>
      <c r="BW53">
        <v>1</v>
      </c>
      <c r="CV53">
        <v>0</v>
      </c>
      <c r="CW53">
        <f>ROUND(Y53*Source!I61*DO53,7)</f>
        <v>7.0000000000000007E-2</v>
      </c>
      <c r="CX53">
        <f>ROUND(Y53*Source!I61,7)</f>
        <v>7.0000000000000007E-2</v>
      </c>
      <c r="CY53">
        <f>AB53</f>
        <v>1585.56</v>
      </c>
      <c r="CZ53">
        <f>AF53</f>
        <v>1585.56</v>
      </c>
      <c r="DA53">
        <f>AJ53</f>
        <v>1</v>
      </c>
      <c r="DB53">
        <f t="shared" si="15"/>
        <v>15.86</v>
      </c>
      <c r="DC53">
        <f t="shared" si="16"/>
        <v>9.82</v>
      </c>
      <c r="DD53" t="s">
        <v>3</v>
      </c>
      <c r="DE53" t="s">
        <v>3</v>
      </c>
      <c r="DF53">
        <f t="shared" si="12"/>
        <v>0</v>
      </c>
      <c r="DG53">
        <f t="shared" si="19"/>
        <v>110.99</v>
      </c>
      <c r="DH53">
        <f t="shared" si="17"/>
        <v>68.739999999999995</v>
      </c>
      <c r="DI53">
        <f t="shared" si="18"/>
        <v>0</v>
      </c>
      <c r="DJ53">
        <f>DG53+DH53</f>
        <v>179.73</v>
      </c>
      <c r="DK53">
        <v>1</v>
      </c>
      <c r="DL53" t="s">
        <v>313</v>
      </c>
      <c r="DM53">
        <v>6</v>
      </c>
      <c r="DN53" t="s">
        <v>269</v>
      </c>
      <c r="DO53">
        <v>1</v>
      </c>
    </row>
    <row r="54" spans="1:119" x14ac:dyDescent="0.2">
      <c r="A54">
        <f>ROW(Source!A61)</f>
        <v>61</v>
      </c>
      <c r="B54">
        <v>92695824</v>
      </c>
      <c r="C54">
        <v>92695919</v>
      </c>
      <c r="D54">
        <v>91387781</v>
      </c>
      <c r="E54">
        <v>1</v>
      </c>
      <c r="F54">
        <v>1</v>
      </c>
      <c r="G54">
        <v>1</v>
      </c>
      <c r="H54">
        <v>2</v>
      </c>
      <c r="I54" t="s">
        <v>314</v>
      </c>
      <c r="J54" t="s">
        <v>315</v>
      </c>
      <c r="K54" t="s">
        <v>316</v>
      </c>
      <c r="L54">
        <v>1368</v>
      </c>
      <c r="N54">
        <v>1011</v>
      </c>
      <c r="O54" t="s">
        <v>275</v>
      </c>
      <c r="P54" t="s">
        <v>275</v>
      </c>
      <c r="Q54">
        <v>1</v>
      </c>
      <c r="W54">
        <v>0</v>
      </c>
      <c r="X54">
        <v>-312038840</v>
      </c>
      <c r="Y54">
        <f t="shared" si="14"/>
        <v>0.01</v>
      </c>
      <c r="AA54">
        <v>0</v>
      </c>
      <c r="AB54">
        <v>544.91999999999996</v>
      </c>
      <c r="AC54">
        <v>731.08</v>
      </c>
      <c r="AD54">
        <v>0</v>
      </c>
      <c r="AE54">
        <v>0</v>
      </c>
      <c r="AF54">
        <v>544.91999999999996</v>
      </c>
      <c r="AG54">
        <v>731.08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0</v>
      </c>
      <c r="AQ54">
        <v>1</v>
      </c>
      <c r="AR54">
        <v>0</v>
      </c>
      <c r="AS54" t="s">
        <v>3</v>
      </c>
      <c r="AT54">
        <v>0.01</v>
      </c>
      <c r="AU54" t="s">
        <v>3</v>
      </c>
      <c r="AV54">
        <v>1</v>
      </c>
      <c r="AW54">
        <v>2</v>
      </c>
      <c r="AX54">
        <v>92695944</v>
      </c>
      <c r="AY54">
        <v>1</v>
      </c>
      <c r="AZ54">
        <v>0</v>
      </c>
      <c r="BA54">
        <v>45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5.4491999999999994</v>
      </c>
      <c r="BL54">
        <v>7.3108000000000004</v>
      </c>
      <c r="BM54">
        <v>0</v>
      </c>
      <c r="BN54">
        <v>0</v>
      </c>
      <c r="BO54">
        <v>0.01</v>
      </c>
      <c r="BP54">
        <v>1</v>
      </c>
      <c r="BQ54">
        <v>0</v>
      </c>
      <c r="BR54">
        <v>5.4491999999999994</v>
      </c>
      <c r="BS54">
        <v>7.3108000000000004</v>
      </c>
      <c r="BT54">
        <v>0</v>
      </c>
      <c r="BU54">
        <v>0</v>
      </c>
      <c r="BV54">
        <v>0.01</v>
      </c>
      <c r="BW54">
        <v>1</v>
      </c>
      <c r="CV54">
        <v>0</v>
      </c>
      <c r="CW54">
        <f>ROUND(Y54*Source!I61*DO54,7)</f>
        <v>7.0000000000000007E-2</v>
      </c>
      <c r="CX54">
        <f>ROUND(Y54*Source!I61,7)</f>
        <v>7.0000000000000007E-2</v>
      </c>
      <c r="CY54">
        <f>AB54</f>
        <v>544.91999999999996</v>
      </c>
      <c r="CZ54">
        <f>AF54</f>
        <v>544.91999999999996</v>
      </c>
      <c r="DA54">
        <f>AJ54</f>
        <v>1</v>
      </c>
      <c r="DB54">
        <f t="shared" si="15"/>
        <v>5.45</v>
      </c>
      <c r="DC54">
        <f t="shared" si="16"/>
        <v>7.31</v>
      </c>
      <c r="DD54" t="s">
        <v>3</v>
      </c>
      <c r="DE54" t="s">
        <v>3</v>
      </c>
      <c r="DF54">
        <f t="shared" si="12"/>
        <v>0</v>
      </c>
      <c r="DG54">
        <f t="shared" si="19"/>
        <v>38.14</v>
      </c>
      <c r="DH54">
        <f t="shared" si="17"/>
        <v>51.18</v>
      </c>
      <c r="DI54">
        <f t="shared" si="18"/>
        <v>0</v>
      </c>
      <c r="DJ54">
        <f>DG54+DH54</f>
        <v>89.32</v>
      </c>
      <c r="DK54">
        <v>1</v>
      </c>
      <c r="DL54" t="s">
        <v>276</v>
      </c>
      <c r="DM54">
        <v>4</v>
      </c>
      <c r="DN54" t="s">
        <v>269</v>
      </c>
      <c r="DO54">
        <v>1</v>
      </c>
    </row>
    <row r="55" spans="1:119" x14ac:dyDescent="0.2">
      <c r="A55">
        <f>ROW(Source!A61)</f>
        <v>61</v>
      </c>
      <c r="B55">
        <v>92695824</v>
      </c>
      <c r="C55">
        <v>92695919</v>
      </c>
      <c r="D55">
        <v>91387978</v>
      </c>
      <c r="E55">
        <v>1</v>
      </c>
      <c r="F55">
        <v>1</v>
      </c>
      <c r="G55">
        <v>1</v>
      </c>
      <c r="H55">
        <v>2</v>
      </c>
      <c r="I55" t="s">
        <v>281</v>
      </c>
      <c r="J55" t="s">
        <v>282</v>
      </c>
      <c r="K55" t="s">
        <v>283</v>
      </c>
      <c r="L55">
        <v>1368</v>
      </c>
      <c r="N55">
        <v>1011</v>
      </c>
      <c r="O55" t="s">
        <v>275</v>
      </c>
      <c r="P55" t="s">
        <v>275</v>
      </c>
      <c r="Q55">
        <v>1</v>
      </c>
      <c r="W55">
        <v>0</v>
      </c>
      <c r="X55">
        <v>462025989</v>
      </c>
      <c r="Y55">
        <f t="shared" si="14"/>
        <v>0.1</v>
      </c>
      <c r="AA55">
        <v>0</v>
      </c>
      <c r="AB55">
        <v>32.24</v>
      </c>
      <c r="AC55">
        <v>0</v>
      </c>
      <c r="AD55">
        <v>0</v>
      </c>
      <c r="AE55">
        <v>0</v>
      </c>
      <c r="AF55">
        <v>32.24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0</v>
      </c>
      <c r="AQ55">
        <v>1</v>
      </c>
      <c r="AR55">
        <v>0</v>
      </c>
      <c r="AS55" t="s">
        <v>3</v>
      </c>
      <c r="AT55">
        <v>0.1</v>
      </c>
      <c r="AU55" t="s">
        <v>3</v>
      </c>
      <c r="AV55">
        <v>1</v>
      </c>
      <c r="AW55">
        <v>2</v>
      </c>
      <c r="AX55">
        <v>92695945</v>
      </c>
      <c r="AY55">
        <v>1</v>
      </c>
      <c r="AZ55">
        <v>0</v>
      </c>
      <c r="BA55">
        <v>46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3.2240000000000002</v>
      </c>
      <c r="BL55">
        <v>0</v>
      </c>
      <c r="BM55">
        <v>0</v>
      </c>
      <c r="BN55">
        <v>0</v>
      </c>
      <c r="BO55">
        <v>0</v>
      </c>
      <c r="BP55">
        <v>1</v>
      </c>
      <c r="BQ55">
        <v>0</v>
      </c>
      <c r="BR55">
        <v>3.2240000000000002</v>
      </c>
      <c r="BS55">
        <v>0</v>
      </c>
      <c r="BT55">
        <v>0</v>
      </c>
      <c r="BU55">
        <v>0</v>
      </c>
      <c r="BV55">
        <v>0</v>
      </c>
      <c r="BW55">
        <v>1</v>
      </c>
      <c r="CV55">
        <v>0</v>
      </c>
      <c r="CW55">
        <f>ROUND(Y55*Source!I61*DO55,7)</f>
        <v>0</v>
      </c>
      <c r="CX55">
        <f>ROUND(Y55*Source!I61,7)</f>
        <v>0.7</v>
      </c>
      <c r="CY55">
        <f>AB55</f>
        <v>32.24</v>
      </c>
      <c r="CZ55">
        <f>AF55</f>
        <v>32.24</v>
      </c>
      <c r="DA55">
        <f>AJ55</f>
        <v>1</v>
      </c>
      <c r="DB55">
        <f t="shared" si="15"/>
        <v>3.22</v>
      </c>
      <c r="DC55">
        <f t="shared" si="16"/>
        <v>0</v>
      </c>
      <c r="DD55" t="s">
        <v>3</v>
      </c>
      <c r="DE55" t="s">
        <v>3</v>
      </c>
      <c r="DF55">
        <f t="shared" si="12"/>
        <v>0</v>
      </c>
      <c r="DG55">
        <f t="shared" si="19"/>
        <v>22.57</v>
      </c>
      <c r="DH55">
        <f t="shared" si="17"/>
        <v>0</v>
      </c>
      <c r="DI55">
        <f t="shared" si="18"/>
        <v>0</v>
      </c>
      <c r="DJ55">
        <f>DG55+DH55</f>
        <v>22.57</v>
      </c>
      <c r="DK55">
        <v>1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ROW(Source!A61)</f>
        <v>61</v>
      </c>
      <c r="B56">
        <v>92695824</v>
      </c>
      <c r="C56">
        <v>92695919</v>
      </c>
      <c r="D56">
        <v>91334952</v>
      </c>
      <c r="E56">
        <v>1</v>
      </c>
      <c r="F56">
        <v>1</v>
      </c>
      <c r="G56">
        <v>1</v>
      </c>
      <c r="H56">
        <v>3</v>
      </c>
      <c r="I56" t="s">
        <v>317</v>
      </c>
      <c r="J56" t="s">
        <v>318</v>
      </c>
      <c r="K56" t="s">
        <v>319</v>
      </c>
      <c r="L56">
        <v>1346</v>
      </c>
      <c r="N56">
        <v>1009</v>
      </c>
      <c r="O56" t="s">
        <v>64</v>
      </c>
      <c r="P56" t="s">
        <v>64</v>
      </c>
      <c r="Q56">
        <v>1</v>
      </c>
      <c r="W56">
        <v>0</v>
      </c>
      <c r="X56">
        <v>-288203296</v>
      </c>
      <c r="Y56">
        <f t="shared" si="14"/>
        <v>1.2E-2</v>
      </c>
      <c r="AA56">
        <v>238.56</v>
      </c>
      <c r="AB56">
        <v>0</v>
      </c>
      <c r="AC56">
        <v>0</v>
      </c>
      <c r="AD56">
        <v>0</v>
      </c>
      <c r="AE56">
        <v>150.04</v>
      </c>
      <c r="AF56">
        <v>0</v>
      </c>
      <c r="AG56">
        <v>0</v>
      </c>
      <c r="AH56">
        <v>0</v>
      </c>
      <c r="AI56">
        <v>1.59</v>
      </c>
      <c r="AJ56">
        <v>1</v>
      </c>
      <c r="AK56">
        <v>1</v>
      </c>
      <c r="AL56">
        <v>1</v>
      </c>
      <c r="AM56">
        <v>2</v>
      </c>
      <c r="AN56">
        <v>0</v>
      </c>
      <c r="AO56">
        <v>0</v>
      </c>
      <c r="AP56">
        <v>0</v>
      </c>
      <c r="AQ56">
        <v>1</v>
      </c>
      <c r="AR56">
        <v>0</v>
      </c>
      <c r="AS56" t="s">
        <v>3</v>
      </c>
      <c r="AT56">
        <v>1.2E-2</v>
      </c>
      <c r="AU56" t="s">
        <v>3</v>
      </c>
      <c r="AV56">
        <v>0</v>
      </c>
      <c r="AW56">
        <v>2</v>
      </c>
      <c r="AX56">
        <v>92695946</v>
      </c>
      <c r="AY56">
        <v>1</v>
      </c>
      <c r="AZ56">
        <v>0</v>
      </c>
      <c r="BA56">
        <v>47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1.8004799999999999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1.8004799999999999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1</v>
      </c>
      <c r="CV56">
        <v>0</v>
      </c>
      <c r="CW56">
        <v>0</v>
      </c>
      <c r="CX56">
        <f>ROUND(Y56*Source!I61,7)</f>
        <v>8.4000000000000005E-2</v>
      </c>
      <c r="CY56">
        <f t="shared" ref="CY56:CY71" si="20">AA56</f>
        <v>238.56</v>
      </c>
      <c r="CZ56">
        <f t="shared" ref="CZ56:CZ71" si="21">AE56</f>
        <v>150.04</v>
      </c>
      <c r="DA56">
        <f t="shared" ref="DA56:DA71" si="22">AI56</f>
        <v>1.59</v>
      </c>
      <c r="DB56">
        <f t="shared" si="15"/>
        <v>1.8</v>
      </c>
      <c r="DC56">
        <f t="shared" si="16"/>
        <v>0</v>
      </c>
      <c r="DD56" t="s">
        <v>3</v>
      </c>
      <c r="DE56" t="s">
        <v>3</v>
      </c>
      <c r="DF56">
        <f>ROUND(ROUND(AE56*AI56,2)*CX56,2)</f>
        <v>20.04</v>
      </c>
      <c r="DG56">
        <f t="shared" si="19"/>
        <v>0</v>
      </c>
      <c r="DH56">
        <f t="shared" si="17"/>
        <v>0</v>
      </c>
      <c r="DI56">
        <f t="shared" si="18"/>
        <v>0</v>
      </c>
      <c r="DJ56">
        <f t="shared" ref="DJ56:DJ71" si="23">DF56</f>
        <v>20.04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ROW(Source!A61)</f>
        <v>61</v>
      </c>
      <c r="B57">
        <v>92695824</v>
      </c>
      <c r="C57">
        <v>92695919</v>
      </c>
      <c r="D57">
        <v>91336974</v>
      </c>
      <c r="E57">
        <v>1</v>
      </c>
      <c r="F57">
        <v>1</v>
      </c>
      <c r="G57">
        <v>1</v>
      </c>
      <c r="H57">
        <v>3</v>
      </c>
      <c r="I57" t="s">
        <v>320</v>
      </c>
      <c r="J57" t="s">
        <v>321</v>
      </c>
      <c r="K57" t="s">
        <v>322</v>
      </c>
      <c r="L57">
        <v>1346</v>
      </c>
      <c r="N57">
        <v>1009</v>
      </c>
      <c r="O57" t="s">
        <v>64</v>
      </c>
      <c r="P57" t="s">
        <v>64</v>
      </c>
      <c r="Q57">
        <v>1</v>
      </c>
      <c r="W57">
        <v>0</v>
      </c>
      <c r="X57">
        <v>-1673196120</v>
      </c>
      <c r="Y57">
        <f t="shared" si="14"/>
        <v>2E-3</v>
      </c>
      <c r="AA57">
        <v>163.02000000000001</v>
      </c>
      <c r="AB57">
        <v>0</v>
      </c>
      <c r="AC57">
        <v>0</v>
      </c>
      <c r="AD57">
        <v>0</v>
      </c>
      <c r="AE57">
        <v>187.38</v>
      </c>
      <c r="AF57">
        <v>0</v>
      </c>
      <c r="AG57">
        <v>0</v>
      </c>
      <c r="AH57">
        <v>0</v>
      </c>
      <c r="AI57">
        <v>0.87</v>
      </c>
      <c r="AJ57">
        <v>1</v>
      </c>
      <c r="AK57">
        <v>1</v>
      </c>
      <c r="AL57">
        <v>1</v>
      </c>
      <c r="AM57">
        <v>2</v>
      </c>
      <c r="AN57">
        <v>0</v>
      </c>
      <c r="AO57">
        <v>0</v>
      </c>
      <c r="AP57">
        <v>0</v>
      </c>
      <c r="AQ57">
        <v>1</v>
      </c>
      <c r="AR57">
        <v>0</v>
      </c>
      <c r="AS57" t="s">
        <v>3</v>
      </c>
      <c r="AT57">
        <v>2E-3</v>
      </c>
      <c r="AU57" t="s">
        <v>3</v>
      </c>
      <c r="AV57">
        <v>0</v>
      </c>
      <c r="AW57">
        <v>2</v>
      </c>
      <c r="AX57">
        <v>92695947</v>
      </c>
      <c r="AY57">
        <v>1</v>
      </c>
      <c r="AZ57">
        <v>0</v>
      </c>
      <c r="BA57">
        <v>48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0.37475999999999998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0.37475999999999998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CV57">
        <v>0</v>
      </c>
      <c r="CW57">
        <v>0</v>
      </c>
      <c r="CX57">
        <f>ROUND(Y57*Source!I61,7)</f>
        <v>1.4E-2</v>
      </c>
      <c r="CY57">
        <f t="shared" si="20"/>
        <v>163.02000000000001</v>
      </c>
      <c r="CZ57">
        <f t="shared" si="21"/>
        <v>187.38</v>
      </c>
      <c r="DA57">
        <f t="shared" si="22"/>
        <v>0.87</v>
      </c>
      <c r="DB57">
        <f t="shared" si="15"/>
        <v>0.37</v>
      </c>
      <c r="DC57">
        <f t="shared" si="16"/>
        <v>0</v>
      </c>
      <c r="DD57" t="s">
        <v>3</v>
      </c>
      <c r="DE57" t="s">
        <v>3</v>
      </c>
      <c r="DF57">
        <f>ROUND(ROUND(AE57*AI57,2)*CX57,2)</f>
        <v>2.2799999999999998</v>
      </c>
      <c r="DG57">
        <f t="shared" si="19"/>
        <v>0</v>
      </c>
      <c r="DH57">
        <f t="shared" si="17"/>
        <v>0</v>
      </c>
      <c r="DI57">
        <f t="shared" si="18"/>
        <v>0</v>
      </c>
      <c r="DJ57">
        <f t="shared" si="23"/>
        <v>2.2799999999999998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ROW(Source!A61)</f>
        <v>61</v>
      </c>
      <c r="B58">
        <v>92695824</v>
      </c>
      <c r="C58">
        <v>92695919</v>
      </c>
      <c r="D58">
        <v>91336998</v>
      </c>
      <c r="E58">
        <v>1</v>
      </c>
      <c r="F58">
        <v>1</v>
      </c>
      <c r="G58">
        <v>1</v>
      </c>
      <c r="H58">
        <v>3</v>
      </c>
      <c r="I58" t="s">
        <v>284</v>
      </c>
      <c r="J58" t="s">
        <v>285</v>
      </c>
      <c r="K58" t="s">
        <v>286</v>
      </c>
      <c r="L58">
        <v>1383</v>
      </c>
      <c r="N58">
        <v>1013</v>
      </c>
      <c r="O58" t="s">
        <v>287</v>
      </c>
      <c r="P58" t="s">
        <v>287</v>
      </c>
      <c r="Q58">
        <v>1</v>
      </c>
      <c r="W58">
        <v>0</v>
      </c>
      <c r="X58">
        <v>-182421198</v>
      </c>
      <c r="Y58">
        <f t="shared" si="14"/>
        <v>6.2399999999999997E-2</v>
      </c>
      <c r="AA58">
        <v>6.92</v>
      </c>
      <c r="AB58">
        <v>0</v>
      </c>
      <c r="AC58">
        <v>0</v>
      </c>
      <c r="AD58">
        <v>0</v>
      </c>
      <c r="AE58">
        <v>6.92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0</v>
      </c>
      <c r="AQ58">
        <v>1</v>
      </c>
      <c r="AR58">
        <v>0</v>
      </c>
      <c r="AS58" t="s">
        <v>3</v>
      </c>
      <c r="AT58">
        <v>6.2399999999999997E-2</v>
      </c>
      <c r="AU58" t="s">
        <v>3</v>
      </c>
      <c r="AV58">
        <v>0</v>
      </c>
      <c r="AW58">
        <v>2</v>
      </c>
      <c r="AX58">
        <v>92695948</v>
      </c>
      <c r="AY58">
        <v>1</v>
      </c>
      <c r="AZ58">
        <v>0</v>
      </c>
      <c r="BA58">
        <v>49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0.43180799999999997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0.43180799999999997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CV58">
        <v>0</v>
      </c>
      <c r="CW58">
        <v>0</v>
      </c>
      <c r="CX58">
        <f>ROUND(Y58*Source!I61,7)</f>
        <v>0.43680000000000002</v>
      </c>
      <c r="CY58">
        <f t="shared" si="20"/>
        <v>6.92</v>
      </c>
      <c r="CZ58">
        <f t="shared" si="21"/>
        <v>6.92</v>
      </c>
      <c r="DA58">
        <f t="shared" si="22"/>
        <v>1</v>
      </c>
      <c r="DB58">
        <f t="shared" si="15"/>
        <v>0.43</v>
      </c>
      <c r="DC58">
        <f t="shared" si="16"/>
        <v>0</v>
      </c>
      <c r="DD58" t="s">
        <v>3</v>
      </c>
      <c r="DE58" t="s">
        <v>3</v>
      </c>
      <c r="DF58">
        <f>ROUND(ROUND(AE58,2)*CX58,2)</f>
        <v>3.02</v>
      </c>
      <c r="DG58">
        <f t="shared" si="19"/>
        <v>0</v>
      </c>
      <c r="DH58">
        <f t="shared" si="17"/>
        <v>0</v>
      </c>
      <c r="DI58">
        <f t="shared" si="18"/>
        <v>0</v>
      </c>
      <c r="DJ58">
        <f t="shared" si="23"/>
        <v>3.02</v>
      </c>
      <c r="DK58">
        <v>1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ROW(Source!A61)</f>
        <v>61</v>
      </c>
      <c r="B59">
        <v>92695824</v>
      </c>
      <c r="C59">
        <v>92695919</v>
      </c>
      <c r="D59">
        <v>91337154</v>
      </c>
      <c r="E59">
        <v>1</v>
      </c>
      <c r="F59">
        <v>1</v>
      </c>
      <c r="G59">
        <v>1</v>
      </c>
      <c r="H59">
        <v>3</v>
      </c>
      <c r="I59" t="s">
        <v>323</v>
      </c>
      <c r="J59" t="s">
        <v>324</v>
      </c>
      <c r="K59" t="s">
        <v>325</v>
      </c>
      <c r="L59">
        <v>1301</v>
      </c>
      <c r="N59">
        <v>1003</v>
      </c>
      <c r="O59" t="s">
        <v>71</v>
      </c>
      <c r="P59" t="s">
        <v>71</v>
      </c>
      <c r="Q59">
        <v>1</v>
      </c>
      <c r="W59">
        <v>0</v>
      </c>
      <c r="X59">
        <v>1043352333</v>
      </c>
      <c r="Y59">
        <f t="shared" si="14"/>
        <v>2</v>
      </c>
      <c r="AA59">
        <v>5.1100000000000003</v>
      </c>
      <c r="AB59">
        <v>0</v>
      </c>
      <c r="AC59">
        <v>0</v>
      </c>
      <c r="AD59">
        <v>0</v>
      </c>
      <c r="AE59">
        <v>5.87</v>
      </c>
      <c r="AF59">
        <v>0</v>
      </c>
      <c r="AG59">
        <v>0</v>
      </c>
      <c r="AH59">
        <v>0</v>
      </c>
      <c r="AI59">
        <v>0.87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0</v>
      </c>
      <c r="AQ59">
        <v>1</v>
      </c>
      <c r="AR59">
        <v>0</v>
      </c>
      <c r="AS59" t="s">
        <v>3</v>
      </c>
      <c r="AT59">
        <v>2</v>
      </c>
      <c r="AU59" t="s">
        <v>3</v>
      </c>
      <c r="AV59">
        <v>0</v>
      </c>
      <c r="AW59">
        <v>2</v>
      </c>
      <c r="AX59">
        <v>92695949</v>
      </c>
      <c r="AY59">
        <v>1</v>
      </c>
      <c r="AZ59">
        <v>0</v>
      </c>
      <c r="BA59">
        <v>50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11.74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11.74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v>0</v>
      </c>
      <c r="CX59">
        <f>ROUND(Y59*Source!I61,7)</f>
        <v>14</v>
      </c>
      <c r="CY59">
        <f t="shared" si="20"/>
        <v>5.1100000000000003</v>
      </c>
      <c r="CZ59">
        <f t="shared" si="21"/>
        <v>5.87</v>
      </c>
      <c r="DA59">
        <f t="shared" si="22"/>
        <v>0.87</v>
      </c>
      <c r="DB59">
        <f t="shared" si="15"/>
        <v>11.74</v>
      </c>
      <c r="DC59">
        <f t="shared" si="16"/>
        <v>0</v>
      </c>
      <c r="DD59" t="s">
        <v>3</v>
      </c>
      <c r="DE59" t="s">
        <v>3</v>
      </c>
      <c r="DF59">
        <f t="shared" ref="DF59:DF68" si="24">ROUND(ROUND(AE59*AI59,2)*CX59,2)</f>
        <v>71.540000000000006</v>
      </c>
      <c r="DG59">
        <f t="shared" si="19"/>
        <v>0</v>
      </c>
      <c r="DH59">
        <f t="shared" si="17"/>
        <v>0</v>
      </c>
      <c r="DI59">
        <f t="shared" si="18"/>
        <v>0</v>
      </c>
      <c r="DJ59">
        <f t="shared" si="23"/>
        <v>71.540000000000006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ROW(Source!A61)</f>
        <v>61</v>
      </c>
      <c r="B60">
        <v>92695824</v>
      </c>
      <c r="C60">
        <v>92695919</v>
      </c>
      <c r="D60">
        <v>91337740</v>
      </c>
      <c r="E60">
        <v>1</v>
      </c>
      <c r="F60">
        <v>1</v>
      </c>
      <c r="G60">
        <v>1</v>
      </c>
      <c r="H60">
        <v>3</v>
      </c>
      <c r="I60" t="s">
        <v>326</v>
      </c>
      <c r="J60" t="s">
        <v>327</v>
      </c>
      <c r="K60" t="s">
        <v>328</v>
      </c>
      <c r="L60">
        <v>1346</v>
      </c>
      <c r="N60">
        <v>1009</v>
      </c>
      <c r="O60" t="s">
        <v>64</v>
      </c>
      <c r="P60" t="s">
        <v>64</v>
      </c>
      <c r="Q60">
        <v>1</v>
      </c>
      <c r="W60">
        <v>0</v>
      </c>
      <c r="X60">
        <v>-1476217930</v>
      </c>
      <c r="Y60">
        <f t="shared" si="14"/>
        <v>0.09</v>
      </c>
      <c r="AA60">
        <v>119.84</v>
      </c>
      <c r="AB60">
        <v>0</v>
      </c>
      <c r="AC60">
        <v>0</v>
      </c>
      <c r="AD60">
        <v>0</v>
      </c>
      <c r="AE60">
        <v>155.63</v>
      </c>
      <c r="AF60">
        <v>0</v>
      </c>
      <c r="AG60">
        <v>0</v>
      </c>
      <c r="AH60">
        <v>0</v>
      </c>
      <c r="AI60">
        <v>0.77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0</v>
      </c>
      <c r="AQ60">
        <v>1</v>
      </c>
      <c r="AR60">
        <v>0</v>
      </c>
      <c r="AS60" t="s">
        <v>3</v>
      </c>
      <c r="AT60">
        <v>0.09</v>
      </c>
      <c r="AU60" t="s">
        <v>3</v>
      </c>
      <c r="AV60">
        <v>0</v>
      </c>
      <c r="AW60">
        <v>2</v>
      </c>
      <c r="AX60">
        <v>92695950</v>
      </c>
      <c r="AY60">
        <v>1</v>
      </c>
      <c r="AZ60">
        <v>0</v>
      </c>
      <c r="BA60">
        <v>51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14.006699999999999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14.006699999999999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ROUND(Y60*Source!I61,7)</f>
        <v>0.63</v>
      </c>
      <c r="CY60">
        <f t="shared" si="20"/>
        <v>119.84</v>
      </c>
      <c r="CZ60">
        <f t="shared" si="21"/>
        <v>155.63</v>
      </c>
      <c r="DA60">
        <f t="shared" si="22"/>
        <v>0.77</v>
      </c>
      <c r="DB60">
        <f t="shared" si="15"/>
        <v>14.01</v>
      </c>
      <c r="DC60">
        <f t="shared" si="16"/>
        <v>0</v>
      </c>
      <c r="DD60" t="s">
        <v>3</v>
      </c>
      <c r="DE60" t="s">
        <v>3</v>
      </c>
      <c r="DF60">
        <f t="shared" si="24"/>
        <v>75.5</v>
      </c>
      <c r="DG60">
        <f t="shared" si="19"/>
        <v>0</v>
      </c>
      <c r="DH60">
        <f t="shared" si="17"/>
        <v>0</v>
      </c>
      <c r="DI60">
        <f t="shared" si="18"/>
        <v>0</v>
      </c>
      <c r="DJ60">
        <f t="shared" si="23"/>
        <v>75.5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ROW(Source!A61)</f>
        <v>61</v>
      </c>
      <c r="B61">
        <v>92695824</v>
      </c>
      <c r="C61">
        <v>92695919</v>
      </c>
      <c r="D61">
        <v>91338493</v>
      </c>
      <c r="E61">
        <v>1</v>
      </c>
      <c r="F61">
        <v>1</v>
      </c>
      <c r="G61">
        <v>1</v>
      </c>
      <c r="H61">
        <v>3</v>
      </c>
      <c r="I61" t="s">
        <v>329</v>
      </c>
      <c r="J61" t="s">
        <v>330</v>
      </c>
      <c r="K61" t="s">
        <v>331</v>
      </c>
      <c r="L61">
        <v>1346</v>
      </c>
      <c r="N61">
        <v>1009</v>
      </c>
      <c r="O61" t="s">
        <v>64</v>
      </c>
      <c r="P61" t="s">
        <v>64</v>
      </c>
      <c r="Q61">
        <v>1</v>
      </c>
      <c r="W61">
        <v>0</v>
      </c>
      <c r="X61">
        <v>-489290570</v>
      </c>
      <c r="Y61">
        <f t="shared" si="14"/>
        <v>0.373</v>
      </c>
      <c r="AA61">
        <v>188.92</v>
      </c>
      <c r="AB61">
        <v>0</v>
      </c>
      <c r="AC61">
        <v>0</v>
      </c>
      <c r="AD61">
        <v>0</v>
      </c>
      <c r="AE61">
        <v>174.93</v>
      </c>
      <c r="AF61">
        <v>0</v>
      </c>
      <c r="AG61">
        <v>0</v>
      </c>
      <c r="AH61">
        <v>0</v>
      </c>
      <c r="AI61">
        <v>1.08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0</v>
      </c>
      <c r="AQ61">
        <v>1</v>
      </c>
      <c r="AR61">
        <v>0</v>
      </c>
      <c r="AS61" t="s">
        <v>3</v>
      </c>
      <c r="AT61">
        <v>0.373</v>
      </c>
      <c r="AU61" t="s">
        <v>3</v>
      </c>
      <c r="AV61">
        <v>0</v>
      </c>
      <c r="AW61">
        <v>2</v>
      </c>
      <c r="AX61">
        <v>92695951</v>
      </c>
      <c r="AY61">
        <v>1</v>
      </c>
      <c r="AZ61">
        <v>0</v>
      </c>
      <c r="BA61">
        <v>52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65.248890000000003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65.248890000000003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ROUND(Y61*Source!I61,7)</f>
        <v>2.6110000000000002</v>
      </c>
      <c r="CY61">
        <f t="shared" si="20"/>
        <v>188.92</v>
      </c>
      <c r="CZ61">
        <f t="shared" si="21"/>
        <v>174.93</v>
      </c>
      <c r="DA61">
        <f t="shared" si="22"/>
        <v>1.08</v>
      </c>
      <c r="DB61">
        <f t="shared" si="15"/>
        <v>65.25</v>
      </c>
      <c r="DC61">
        <f t="shared" si="16"/>
        <v>0</v>
      </c>
      <c r="DD61" t="s">
        <v>3</v>
      </c>
      <c r="DE61" t="s">
        <v>3</v>
      </c>
      <c r="DF61">
        <f t="shared" si="24"/>
        <v>493.27</v>
      </c>
      <c r="DG61">
        <f t="shared" si="19"/>
        <v>0</v>
      </c>
      <c r="DH61">
        <f t="shared" si="17"/>
        <v>0</v>
      </c>
      <c r="DI61">
        <f t="shared" si="18"/>
        <v>0</v>
      </c>
      <c r="DJ61">
        <f t="shared" si="23"/>
        <v>493.27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ROW(Source!A61)</f>
        <v>61</v>
      </c>
      <c r="B62">
        <v>92695824</v>
      </c>
      <c r="C62">
        <v>92695919</v>
      </c>
      <c r="D62">
        <v>91338559</v>
      </c>
      <c r="E62">
        <v>1</v>
      </c>
      <c r="F62">
        <v>1</v>
      </c>
      <c r="G62">
        <v>1</v>
      </c>
      <c r="H62">
        <v>3</v>
      </c>
      <c r="I62" t="s">
        <v>332</v>
      </c>
      <c r="J62" t="s">
        <v>333</v>
      </c>
      <c r="K62" t="s">
        <v>334</v>
      </c>
      <c r="L62">
        <v>1425</v>
      </c>
      <c r="N62">
        <v>1013</v>
      </c>
      <c r="O62" t="s">
        <v>335</v>
      </c>
      <c r="P62" t="s">
        <v>335</v>
      </c>
      <c r="Q62">
        <v>1</v>
      </c>
      <c r="W62">
        <v>0</v>
      </c>
      <c r="X62">
        <v>-910460444</v>
      </c>
      <c r="Y62">
        <f t="shared" si="14"/>
        <v>0.02</v>
      </c>
      <c r="AA62">
        <v>54.64</v>
      </c>
      <c r="AB62">
        <v>0</v>
      </c>
      <c r="AC62">
        <v>0</v>
      </c>
      <c r="AD62">
        <v>0</v>
      </c>
      <c r="AE62">
        <v>41.71</v>
      </c>
      <c r="AF62">
        <v>0</v>
      </c>
      <c r="AG62">
        <v>0</v>
      </c>
      <c r="AH62">
        <v>0</v>
      </c>
      <c r="AI62">
        <v>1.31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0</v>
      </c>
      <c r="AQ62">
        <v>1</v>
      </c>
      <c r="AR62">
        <v>0</v>
      </c>
      <c r="AS62" t="s">
        <v>3</v>
      </c>
      <c r="AT62">
        <v>0.02</v>
      </c>
      <c r="AU62" t="s">
        <v>3</v>
      </c>
      <c r="AV62">
        <v>0</v>
      </c>
      <c r="AW62">
        <v>2</v>
      </c>
      <c r="AX62">
        <v>92695952</v>
      </c>
      <c r="AY62">
        <v>1</v>
      </c>
      <c r="AZ62">
        <v>0</v>
      </c>
      <c r="BA62">
        <v>53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0.83420000000000005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0.83420000000000005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ROUND(Y62*Source!I61,7)</f>
        <v>0.14000000000000001</v>
      </c>
      <c r="CY62">
        <f t="shared" si="20"/>
        <v>54.64</v>
      </c>
      <c r="CZ62">
        <f t="shared" si="21"/>
        <v>41.71</v>
      </c>
      <c r="DA62">
        <f t="shared" si="22"/>
        <v>1.31</v>
      </c>
      <c r="DB62">
        <f t="shared" si="15"/>
        <v>0.83</v>
      </c>
      <c r="DC62">
        <f t="shared" si="16"/>
        <v>0</v>
      </c>
      <c r="DD62" t="s">
        <v>3</v>
      </c>
      <c r="DE62" t="s">
        <v>3</v>
      </c>
      <c r="DF62">
        <f t="shared" si="24"/>
        <v>7.65</v>
      </c>
      <c r="DG62">
        <f t="shared" si="19"/>
        <v>0</v>
      </c>
      <c r="DH62">
        <f t="shared" si="17"/>
        <v>0</v>
      </c>
      <c r="DI62">
        <f t="shared" si="18"/>
        <v>0</v>
      </c>
      <c r="DJ62">
        <f t="shared" si="23"/>
        <v>7.65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ROW(Source!A61)</f>
        <v>61</v>
      </c>
      <c r="B63">
        <v>92695824</v>
      </c>
      <c r="C63">
        <v>92695919</v>
      </c>
      <c r="D63">
        <v>91339610</v>
      </c>
      <c r="E63">
        <v>1</v>
      </c>
      <c r="F63">
        <v>1</v>
      </c>
      <c r="G63">
        <v>1</v>
      </c>
      <c r="H63">
        <v>3</v>
      </c>
      <c r="I63" t="s">
        <v>336</v>
      </c>
      <c r="J63" t="s">
        <v>337</v>
      </c>
      <c r="K63" t="s">
        <v>338</v>
      </c>
      <c r="L63">
        <v>1346</v>
      </c>
      <c r="N63">
        <v>1009</v>
      </c>
      <c r="O63" t="s">
        <v>64</v>
      </c>
      <c r="P63" t="s">
        <v>64</v>
      </c>
      <c r="Q63">
        <v>1</v>
      </c>
      <c r="W63">
        <v>0</v>
      </c>
      <c r="X63">
        <v>-1224836742</v>
      </c>
      <c r="Y63">
        <f t="shared" si="14"/>
        <v>1E-3</v>
      </c>
      <c r="AA63">
        <v>633.04</v>
      </c>
      <c r="AB63">
        <v>0</v>
      </c>
      <c r="AC63">
        <v>0</v>
      </c>
      <c r="AD63">
        <v>0</v>
      </c>
      <c r="AE63">
        <v>395.65</v>
      </c>
      <c r="AF63">
        <v>0</v>
      </c>
      <c r="AG63">
        <v>0</v>
      </c>
      <c r="AH63">
        <v>0</v>
      </c>
      <c r="AI63">
        <v>1.6</v>
      </c>
      <c r="AJ63">
        <v>1</v>
      </c>
      <c r="AK63">
        <v>1</v>
      </c>
      <c r="AL63">
        <v>1</v>
      </c>
      <c r="AM63">
        <v>2</v>
      </c>
      <c r="AN63">
        <v>0</v>
      </c>
      <c r="AO63">
        <v>0</v>
      </c>
      <c r="AP63">
        <v>0</v>
      </c>
      <c r="AQ63">
        <v>1</v>
      </c>
      <c r="AR63">
        <v>0</v>
      </c>
      <c r="AS63" t="s">
        <v>3</v>
      </c>
      <c r="AT63">
        <v>1E-3</v>
      </c>
      <c r="AU63" t="s">
        <v>3</v>
      </c>
      <c r="AV63">
        <v>0</v>
      </c>
      <c r="AW63">
        <v>2</v>
      </c>
      <c r="AX63">
        <v>92695953</v>
      </c>
      <c r="AY63">
        <v>1</v>
      </c>
      <c r="AZ63">
        <v>0</v>
      </c>
      <c r="BA63">
        <v>54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0.39565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0.39565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1</v>
      </c>
      <c r="CV63">
        <v>0</v>
      </c>
      <c r="CW63">
        <v>0</v>
      </c>
      <c r="CX63">
        <f>ROUND(Y63*Source!I61,7)</f>
        <v>7.0000000000000001E-3</v>
      </c>
      <c r="CY63">
        <f t="shared" si="20"/>
        <v>633.04</v>
      </c>
      <c r="CZ63">
        <f t="shared" si="21"/>
        <v>395.65</v>
      </c>
      <c r="DA63">
        <f t="shared" si="22"/>
        <v>1.6</v>
      </c>
      <c r="DB63">
        <f t="shared" si="15"/>
        <v>0.4</v>
      </c>
      <c r="DC63">
        <f t="shared" si="16"/>
        <v>0</v>
      </c>
      <c r="DD63" t="s">
        <v>3</v>
      </c>
      <c r="DE63" t="s">
        <v>3</v>
      </c>
      <c r="DF63">
        <f t="shared" si="24"/>
        <v>4.43</v>
      </c>
      <c r="DG63">
        <f t="shared" si="19"/>
        <v>0</v>
      </c>
      <c r="DH63">
        <f t="shared" si="17"/>
        <v>0</v>
      </c>
      <c r="DI63">
        <f t="shared" si="18"/>
        <v>0</v>
      </c>
      <c r="DJ63">
        <f t="shared" si="23"/>
        <v>4.43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ROW(Source!A61)</f>
        <v>61</v>
      </c>
      <c r="B64">
        <v>92695824</v>
      </c>
      <c r="C64">
        <v>92695919</v>
      </c>
      <c r="D64">
        <v>91343631</v>
      </c>
      <c r="E64">
        <v>1</v>
      </c>
      <c r="F64">
        <v>1</v>
      </c>
      <c r="G64">
        <v>1</v>
      </c>
      <c r="H64">
        <v>3</v>
      </c>
      <c r="I64" t="s">
        <v>339</v>
      </c>
      <c r="J64" t="s">
        <v>340</v>
      </c>
      <c r="K64" t="s">
        <v>341</v>
      </c>
      <c r="L64">
        <v>1348</v>
      </c>
      <c r="N64">
        <v>1009</v>
      </c>
      <c r="O64" t="s">
        <v>41</v>
      </c>
      <c r="P64" t="s">
        <v>41</v>
      </c>
      <c r="Q64">
        <v>1000</v>
      </c>
      <c r="W64">
        <v>0</v>
      </c>
      <c r="X64">
        <v>-901091791</v>
      </c>
      <c r="Y64">
        <f t="shared" si="14"/>
        <v>4.0000000000000001E-3</v>
      </c>
      <c r="AA64">
        <v>134756.88</v>
      </c>
      <c r="AB64">
        <v>0</v>
      </c>
      <c r="AC64">
        <v>0</v>
      </c>
      <c r="AD64">
        <v>0</v>
      </c>
      <c r="AE64">
        <v>105278.81</v>
      </c>
      <c r="AF64">
        <v>0</v>
      </c>
      <c r="AG64">
        <v>0</v>
      </c>
      <c r="AH64">
        <v>0</v>
      </c>
      <c r="AI64">
        <v>1.28</v>
      </c>
      <c r="AJ64">
        <v>1</v>
      </c>
      <c r="AK64">
        <v>1</v>
      </c>
      <c r="AL64">
        <v>1</v>
      </c>
      <c r="AM64">
        <v>2</v>
      </c>
      <c r="AN64">
        <v>0</v>
      </c>
      <c r="AO64">
        <v>0</v>
      </c>
      <c r="AP64">
        <v>0</v>
      </c>
      <c r="AQ64">
        <v>1</v>
      </c>
      <c r="AR64">
        <v>0</v>
      </c>
      <c r="AS64" t="s">
        <v>3</v>
      </c>
      <c r="AT64">
        <v>4.0000000000000001E-3</v>
      </c>
      <c r="AU64" t="s">
        <v>3</v>
      </c>
      <c r="AV64">
        <v>0</v>
      </c>
      <c r="AW64">
        <v>2</v>
      </c>
      <c r="AX64">
        <v>92695954</v>
      </c>
      <c r="AY64">
        <v>1</v>
      </c>
      <c r="AZ64">
        <v>0</v>
      </c>
      <c r="BA64">
        <v>55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421.11523999999997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421.11523999999997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1</v>
      </c>
      <c r="CV64">
        <v>0</v>
      </c>
      <c r="CW64">
        <v>0</v>
      </c>
      <c r="CX64">
        <f>ROUND(Y64*Source!I61,7)</f>
        <v>2.8000000000000001E-2</v>
      </c>
      <c r="CY64">
        <f t="shared" si="20"/>
        <v>134756.88</v>
      </c>
      <c r="CZ64">
        <f t="shared" si="21"/>
        <v>105278.81</v>
      </c>
      <c r="DA64">
        <f t="shared" si="22"/>
        <v>1.28</v>
      </c>
      <c r="DB64">
        <f t="shared" si="15"/>
        <v>421.12</v>
      </c>
      <c r="DC64">
        <f t="shared" si="16"/>
        <v>0</v>
      </c>
      <c r="DD64" t="s">
        <v>3</v>
      </c>
      <c r="DE64" t="s">
        <v>3</v>
      </c>
      <c r="DF64">
        <f t="shared" si="24"/>
        <v>3773.19</v>
      </c>
      <c r="DG64">
        <f t="shared" si="19"/>
        <v>0</v>
      </c>
      <c r="DH64">
        <f t="shared" si="17"/>
        <v>0</v>
      </c>
      <c r="DI64">
        <f t="shared" si="18"/>
        <v>0</v>
      </c>
      <c r="DJ64">
        <f t="shared" si="23"/>
        <v>3773.19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ROW(Source!A61)</f>
        <v>61</v>
      </c>
      <c r="B65">
        <v>92695824</v>
      </c>
      <c r="C65">
        <v>92695919</v>
      </c>
      <c r="D65">
        <v>91356005</v>
      </c>
      <c r="E65">
        <v>1</v>
      </c>
      <c r="F65">
        <v>1</v>
      </c>
      <c r="G65">
        <v>1</v>
      </c>
      <c r="H65">
        <v>3</v>
      </c>
      <c r="I65" t="s">
        <v>342</v>
      </c>
      <c r="J65" t="s">
        <v>343</v>
      </c>
      <c r="K65" t="s">
        <v>344</v>
      </c>
      <c r="L65">
        <v>1346</v>
      </c>
      <c r="N65">
        <v>1009</v>
      </c>
      <c r="O65" t="s">
        <v>64</v>
      </c>
      <c r="P65" t="s">
        <v>64</v>
      </c>
      <c r="Q65">
        <v>1</v>
      </c>
      <c r="W65">
        <v>0</v>
      </c>
      <c r="X65">
        <v>2025193363</v>
      </c>
      <c r="Y65">
        <f t="shared" ref="Y65:Y85" si="25">AT65</f>
        <v>4.4999999999999998E-2</v>
      </c>
      <c r="AA65">
        <v>110.23</v>
      </c>
      <c r="AB65">
        <v>0</v>
      </c>
      <c r="AC65">
        <v>0</v>
      </c>
      <c r="AD65">
        <v>0</v>
      </c>
      <c r="AE65">
        <v>79.88</v>
      </c>
      <c r="AF65">
        <v>0</v>
      </c>
      <c r="AG65">
        <v>0</v>
      </c>
      <c r="AH65">
        <v>0</v>
      </c>
      <c r="AI65">
        <v>1.38</v>
      </c>
      <c r="AJ65">
        <v>1</v>
      </c>
      <c r="AK65">
        <v>1</v>
      </c>
      <c r="AL65">
        <v>1</v>
      </c>
      <c r="AM65">
        <v>2</v>
      </c>
      <c r="AN65">
        <v>0</v>
      </c>
      <c r="AO65">
        <v>0</v>
      </c>
      <c r="AP65">
        <v>0</v>
      </c>
      <c r="AQ65">
        <v>1</v>
      </c>
      <c r="AR65">
        <v>0</v>
      </c>
      <c r="AS65" t="s">
        <v>3</v>
      </c>
      <c r="AT65">
        <v>4.4999999999999998E-2</v>
      </c>
      <c r="AU65" t="s">
        <v>3</v>
      </c>
      <c r="AV65">
        <v>0</v>
      </c>
      <c r="AW65">
        <v>2</v>
      </c>
      <c r="AX65">
        <v>92695955</v>
      </c>
      <c r="AY65">
        <v>1</v>
      </c>
      <c r="AZ65">
        <v>0</v>
      </c>
      <c r="BA65">
        <v>56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3.5945999999999998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3.5945999999999998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CV65">
        <v>0</v>
      </c>
      <c r="CW65">
        <v>0</v>
      </c>
      <c r="CX65">
        <f>ROUND(Y65*Source!I61,7)</f>
        <v>0.315</v>
      </c>
      <c r="CY65">
        <f t="shared" si="20"/>
        <v>110.23</v>
      </c>
      <c r="CZ65">
        <f t="shared" si="21"/>
        <v>79.88</v>
      </c>
      <c r="DA65">
        <f t="shared" si="22"/>
        <v>1.38</v>
      </c>
      <c r="DB65">
        <f t="shared" ref="DB65:DB85" si="26">ROUND(ROUND(AT65*CZ65,2),6)</f>
        <v>3.59</v>
      </c>
      <c r="DC65">
        <f t="shared" ref="DC65:DC85" si="27">ROUND(ROUND(AT65*AG65,2),6)</f>
        <v>0</v>
      </c>
      <c r="DD65" t="s">
        <v>3</v>
      </c>
      <c r="DE65" t="s">
        <v>3</v>
      </c>
      <c r="DF65">
        <f t="shared" si="24"/>
        <v>34.72</v>
      </c>
      <c r="DG65">
        <f t="shared" si="19"/>
        <v>0</v>
      </c>
      <c r="DH65">
        <f t="shared" ref="DH65:DH85" si="28">ROUND(ROUND(AG65,2)*CX65,2)</f>
        <v>0</v>
      </c>
      <c r="DI65">
        <f t="shared" ref="DI65:DI85" si="29">ROUND(ROUND(AH65,2)*CX65,2)</f>
        <v>0</v>
      </c>
      <c r="DJ65">
        <f t="shared" si="23"/>
        <v>34.72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ROW(Source!A61)</f>
        <v>61</v>
      </c>
      <c r="B66">
        <v>92695824</v>
      </c>
      <c r="C66">
        <v>92695919</v>
      </c>
      <c r="D66">
        <v>91356051</v>
      </c>
      <c r="E66">
        <v>1</v>
      </c>
      <c r="F66">
        <v>1</v>
      </c>
      <c r="G66">
        <v>1</v>
      </c>
      <c r="H66">
        <v>3</v>
      </c>
      <c r="I66" t="s">
        <v>345</v>
      </c>
      <c r="J66" t="s">
        <v>346</v>
      </c>
      <c r="K66" t="s">
        <v>347</v>
      </c>
      <c r="L66">
        <v>1346</v>
      </c>
      <c r="N66">
        <v>1009</v>
      </c>
      <c r="O66" t="s">
        <v>64</v>
      </c>
      <c r="P66" t="s">
        <v>64</v>
      </c>
      <c r="Q66">
        <v>1</v>
      </c>
      <c r="W66">
        <v>0</v>
      </c>
      <c r="X66">
        <v>-921302106</v>
      </c>
      <c r="Y66">
        <f t="shared" si="25"/>
        <v>1.2E-2</v>
      </c>
      <c r="AA66">
        <v>192.08</v>
      </c>
      <c r="AB66">
        <v>0</v>
      </c>
      <c r="AC66">
        <v>0</v>
      </c>
      <c r="AD66">
        <v>0</v>
      </c>
      <c r="AE66">
        <v>157.44</v>
      </c>
      <c r="AF66">
        <v>0</v>
      </c>
      <c r="AG66">
        <v>0</v>
      </c>
      <c r="AH66">
        <v>0</v>
      </c>
      <c r="AI66">
        <v>1.22</v>
      </c>
      <c r="AJ66">
        <v>1</v>
      </c>
      <c r="AK66">
        <v>1</v>
      </c>
      <c r="AL66">
        <v>1</v>
      </c>
      <c r="AM66">
        <v>2</v>
      </c>
      <c r="AN66">
        <v>0</v>
      </c>
      <c r="AO66">
        <v>0</v>
      </c>
      <c r="AP66">
        <v>0</v>
      </c>
      <c r="AQ66">
        <v>1</v>
      </c>
      <c r="AR66">
        <v>0</v>
      </c>
      <c r="AS66" t="s">
        <v>3</v>
      </c>
      <c r="AT66">
        <v>1.2E-2</v>
      </c>
      <c r="AU66" t="s">
        <v>3</v>
      </c>
      <c r="AV66">
        <v>0</v>
      </c>
      <c r="AW66">
        <v>2</v>
      </c>
      <c r="AX66">
        <v>92695956</v>
      </c>
      <c r="AY66">
        <v>1</v>
      </c>
      <c r="AZ66">
        <v>0</v>
      </c>
      <c r="BA66">
        <v>57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1.8892800000000001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1.8892800000000001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CV66">
        <v>0</v>
      </c>
      <c r="CW66">
        <v>0</v>
      </c>
      <c r="CX66">
        <f>ROUND(Y66*Source!I61,7)</f>
        <v>8.4000000000000005E-2</v>
      </c>
      <c r="CY66">
        <f t="shared" si="20"/>
        <v>192.08</v>
      </c>
      <c r="CZ66">
        <f t="shared" si="21"/>
        <v>157.44</v>
      </c>
      <c r="DA66">
        <f t="shared" si="22"/>
        <v>1.22</v>
      </c>
      <c r="DB66">
        <f t="shared" si="26"/>
        <v>1.89</v>
      </c>
      <c r="DC66">
        <f t="shared" si="27"/>
        <v>0</v>
      </c>
      <c r="DD66" t="s">
        <v>3</v>
      </c>
      <c r="DE66" t="s">
        <v>3</v>
      </c>
      <c r="DF66">
        <f t="shared" si="24"/>
        <v>16.13</v>
      </c>
      <c r="DG66">
        <f t="shared" si="19"/>
        <v>0</v>
      </c>
      <c r="DH66">
        <f t="shared" si="28"/>
        <v>0</v>
      </c>
      <c r="DI66">
        <f t="shared" si="29"/>
        <v>0</v>
      </c>
      <c r="DJ66">
        <f t="shared" si="23"/>
        <v>16.13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ROW(Source!A61)</f>
        <v>61</v>
      </c>
      <c r="B67">
        <v>92695824</v>
      </c>
      <c r="C67">
        <v>92695919</v>
      </c>
      <c r="D67">
        <v>91363879</v>
      </c>
      <c r="E67">
        <v>1</v>
      </c>
      <c r="F67">
        <v>1</v>
      </c>
      <c r="G67">
        <v>1</v>
      </c>
      <c r="H67">
        <v>3</v>
      </c>
      <c r="I67" t="s">
        <v>348</v>
      </c>
      <c r="J67" t="s">
        <v>349</v>
      </c>
      <c r="K67" t="s">
        <v>350</v>
      </c>
      <c r="L67">
        <v>1455</v>
      </c>
      <c r="N67">
        <v>1013</v>
      </c>
      <c r="O67" t="s">
        <v>351</v>
      </c>
      <c r="P67" t="s">
        <v>351</v>
      </c>
      <c r="Q67">
        <v>1</v>
      </c>
      <c r="W67">
        <v>0</v>
      </c>
      <c r="X67">
        <v>-1468880334</v>
      </c>
      <c r="Y67">
        <f t="shared" si="25"/>
        <v>0.1</v>
      </c>
      <c r="AA67">
        <v>1303.67</v>
      </c>
      <c r="AB67">
        <v>0</v>
      </c>
      <c r="AC67">
        <v>0</v>
      </c>
      <c r="AD67">
        <v>0</v>
      </c>
      <c r="AE67">
        <v>944.69</v>
      </c>
      <c r="AF67">
        <v>0</v>
      </c>
      <c r="AG67">
        <v>0</v>
      </c>
      <c r="AH67">
        <v>0</v>
      </c>
      <c r="AI67">
        <v>1.38</v>
      </c>
      <c r="AJ67">
        <v>1</v>
      </c>
      <c r="AK67">
        <v>1</v>
      </c>
      <c r="AL67">
        <v>1</v>
      </c>
      <c r="AM67">
        <v>2</v>
      </c>
      <c r="AN67">
        <v>0</v>
      </c>
      <c r="AO67">
        <v>0</v>
      </c>
      <c r="AP67">
        <v>0</v>
      </c>
      <c r="AQ67">
        <v>1</v>
      </c>
      <c r="AR67">
        <v>0</v>
      </c>
      <c r="AS67" t="s">
        <v>3</v>
      </c>
      <c r="AT67">
        <v>0.1</v>
      </c>
      <c r="AU67" t="s">
        <v>3</v>
      </c>
      <c r="AV67">
        <v>0</v>
      </c>
      <c r="AW67">
        <v>2</v>
      </c>
      <c r="AX67">
        <v>92695957</v>
      </c>
      <c r="AY67">
        <v>1</v>
      </c>
      <c r="AZ67">
        <v>0</v>
      </c>
      <c r="BA67">
        <v>58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94.469000000000008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94.469000000000008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CV67">
        <v>0</v>
      </c>
      <c r="CW67">
        <v>0</v>
      </c>
      <c r="CX67">
        <f>ROUND(Y67*Source!I61,7)</f>
        <v>0.7</v>
      </c>
      <c r="CY67">
        <f t="shared" si="20"/>
        <v>1303.67</v>
      </c>
      <c r="CZ67">
        <f t="shared" si="21"/>
        <v>944.69</v>
      </c>
      <c r="DA67">
        <f t="shared" si="22"/>
        <v>1.38</v>
      </c>
      <c r="DB67">
        <f t="shared" si="26"/>
        <v>94.47</v>
      </c>
      <c r="DC67">
        <f t="shared" si="27"/>
        <v>0</v>
      </c>
      <c r="DD67" t="s">
        <v>3</v>
      </c>
      <c r="DE67" t="s">
        <v>3</v>
      </c>
      <c r="DF67">
        <f t="shared" si="24"/>
        <v>912.57</v>
      </c>
      <c r="DG67">
        <f t="shared" si="19"/>
        <v>0</v>
      </c>
      <c r="DH67">
        <f t="shared" si="28"/>
        <v>0</v>
      </c>
      <c r="DI67">
        <f t="shared" si="29"/>
        <v>0</v>
      </c>
      <c r="DJ67">
        <f t="shared" si="23"/>
        <v>912.57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ROW(Source!A61)</f>
        <v>61</v>
      </c>
      <c r="B68">
        <v>92695824</v>
      </c>
      <c r="C68">
        <v>92695919</v>
      </c>
      <c r="D68">
        <v>91382355</v>
      </c>
      <c r="E68">
        <v>1</v>
      </c>
      <c r="F68">
        <v>1</v>
      </c>
      <c r="G68">
        <v>1</v>
      </c>
      <c r="H68">
        <v>3</v>
      </c>
      <c r="I68" t="s">
        <v>352</v>
      </c>
      <c r="J68" t="s">
        <v>353</v>
      </c>
      <c r="K68" t="s">
        <v>354</v>
      </c>
      <c r="L68">
        <v>1425</v>
      </c>
      <c r="N68">
        <v>1013</v>
      </c>
      <c r="O68" t="s">
        <v>335</v>
      </c>
      <c r="P68" t="s">
        <v>335</v>
      </c>
      <c r="Q68">
        <v>1</v>
      </c>
      <c r="W68">
        <v>0</v>
      </c>
      <c r="X68">
        <v>1566465851</v>
      </c>
      <c r="Y68">
        <f t="shared" si="25"/>
        <v>6.0999999999999999E-2</v>
      </c>
      <c r="AA68">
        <v>669.02</v>
      </c>
      <c r="AB68">
        <v>0</v>
      </c>
      <c r="AC68">
        <v>0</v>
      </c>
      <c r="AD68">
        <v>0</v>
      </c>
      <c r="AE68">
        <v>655.9</v>
      </c>
      <c r="AF68">
        <v>0</v>
      </c>
      <c r="AG68">
        <v>0</v>
      </c>
      <c r="AH68">
        <v>0</v>
      </c>
      <c r="AI68">
        <v>1.02</v>
      </c>
      <c r="AJ68">
        <v>1</v>
      </c>
      <c r="AK68">
        <v>1</v>
      </c>
      <c r="AL68">
        <v>1</v>
      </c>
      <c r="AM68">
        <v>2</v>
      </c>
      <c r="AN68">
        <v>0</v>
      </c>
      <c r="AO68">
        <v>0</v>
      </c>
      <c r="AP68">
        <v>0</v>
      </c>
      <c r="AQ68">
        <v>1</v>
      </c>
      <c r="AR68">
        <v>0</v>
      </c>
      <c r="AS68" t="s">
        <v>3</v>
      </c>
      <c r="AT68">
        <v>6.0999999999999999E-2</v>
      </c>
      <c r="AU68" t="s">
        <v>3</v>
      </c>
      <c r="AV68">
        <v>0</v>
      </c>
      <c r="AW68">
        <v>2</v>
      </c>
      <c r="AX68">
        <v>92695958</v>
      </c>
      <c r="AY68">
        <v>1</v>
      </c>
      <c r="AZ68">
        <v>0</v>
      </c>
      <c r="BA68">
        <v>59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40.009899999999995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40.009899999999995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CV68">
        <v>0</v>
      </c>
      <c r="CW68">
        <v>0</v>
      </c>
      <c r="CX68">
        <f>ROUND(Y68*Source!I61,7)</f>
        <v>0.42699999999999999</v>
      </c>
      <c r="CY68">
        <f t="shared" si="20"/>
        <v>669.02</v>
      </c>
      <c r="CZ68">
        <f t="shared" si="21"/>
        <v>655.9</v>
      </c>
      <c r="DA68">
        <f t="shared" si="22"/>
        <v>1.02</v>
      </c>
      <c r="DB68">
        <f t="shared" si="26"/>
        <v>40.01</v>
      </c>
      <c r="DC68">
        <f t="shared" si="27"/>
        <v>0</v>
      </c>
      <c r="DD68" t="s">
        <v>3</v>
      </c>
      <c r="DE68" t="s">
        <v>3</v>
      </c>
      <c r="DF68">
        <f t="shared" si="24"/>
        <v>285.67</v>
      </c>
      <c r="DG68">
        <f t="shared" si="19"/>
        <v>0</v>
      </c>
      <c r="DH68">
        <f t="shared" si="28"/>
        <v>0</v>
      </c>
      <c r="DI68">
        <f t="shared" si="29"/>
        <v>0</v>
      </c>
      <c r="DJ68">
        <f t="shared" si="23"/>
        <v>285.67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ROW(Source!A61)</f>
        <v>61</v>
      </c>
      <c r="B69">
        <v>92695824</v>
      </c>
      <c r="C69">
        <v>92695919</v>
      </c>
      <c r="D69">
        <v>91266476</v>
      </c>
      <c r="E69">
        <v>118</v>
      </c>
      <c r="F69">
        <v>1</v>
      </c>
      <c r="G69">
        <v>1</v>
      </c>
      <c r="H69">
        <v>3</v>
      </c>
      <c r="I69" t="s">
        <v>110</v>
      </c>
      <c r="J69" t="s">
        <v>3</v>
      </c>
      <c r="K69" t="s">
        <v>111</v>
      </c>
      <c r="L69">
        <v>3277935</v>
      </c>
      <c r="N69">
        <v>1013</v>
      </c>
      <c r="O69" t="s">
        <v>32</v>
      </c>
      <c r="P69" t="s">
        <v>32</v>
      </c>
      <c r="Q69">
        <v>1</v>
      </c>
      <c r="W69">
        <v>0</v>
      </c>
      <c r="X69">
        <v>274903907</v>
      </c>
      <c r="Y69">
        <f t="shared" si="25"/>
        <v>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 t="s">
        <v>3</v>
      </c>
      <c r="AT69">
        <v>2</v>
      </c>
      <c r="AU69" t="s">
        <v>3</v>
      </c>
      <c r="AV69">
        <v>0</v>
      </c>
      <c r="AW69">
        <v>2</v>
      </c>
      <c r="AX69">
        <v>92695959</v>
      </c>
      <c r="AY69">
        <v>1</v>
      </c>
      <c r="AZ69">
        <v>0</v>
      </c>
      <c r="BA69">
        <v>60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ROUND(Y69*Source!I61,7)</f>
        <v>14</v>
      </c>
      <c r="CY69">
        <f t="shared" si="20"/>
        <v>0</v>
      </c>
      <c r="CZ69">
        <f t="shared" si="21"/>
        <v>0</v>
      </c>
      <c r="DA69">
        <f t="shared" si="22"/>
        <v>1</v>
      </c>
      <c r="DB69">
        <f t="shared" si="26"/>
        <v>0</v>
      </c>
      <c r="DC69">
        <f t="shared" si="27"/>
        <v>0</v>
      </c>
      <c r="DD69" t="s">
        <v>3</v>
      </c>
      <c r="DE69" t="s">
        <v>3</v>
      </c>
      <c r="DF69">
        <f t="shared" ref="DF69:DF85" si="30">ROUND(ROUND(AE69,2)*CX69,2)</f>
        <v>0</v>
      </c>
      <c r="DG69">
        <f t="shared" si="19"/>
        <v>0</v>
      </c>
      <c r="DH69">
        <f t="shared" si="28"/>
        <v>0</v>
      </c>
      <c r="DI69">
        <f t="shared" si="29"/>
        <v>0</v>
      </c>
      <c r="DJ69">
        <f t="shared" si="23"/>
        <v>0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ROW(Source!A61)</f>
        <v>61</v>
      </c>
      <c r="B70">
        <v>92695824</v>
      </c>
      <c r="C70">
        <v>92695919</v>
      </c>
      <c r="D70">
        <v>0</v>
      </c>
      <c r="E70">
        <v>1</v>
      </c>
      <c r="F70">
        <v>1</v>
      </c>
      <c r="G70">
        <v>1</v>
      </c>
      <c r="H70">
        <v>3</v>
      </c>
      <c r="I70" t="s">
        <v>91</v>
      </c>
      <c r="J70" t="s">
        <v>3</v>
      </c>
      <c r="K70" t="s">
        <v>112</v>
      </c>
      <c r="L70">
        <v>1371</v>
      </c>
      <c r="N70">
        <v>1013</v>
      </c>
      <c r="O70" t="s">
        <v>18</v>
      </c>
      <c r="P70" t="s">
        <v>18</v>
      </c>
      <c r="Q70">
        <v>1</v>
      </c>
      <c r="W70">
        <v>0</v>
      </c>
      <c r="X70">
        <v>622975080</v>
      </c>
      <c r="Y70">
        <f t="shared" si="25"/>
        <v>1</v>
      </c>
      <c r="AA70">
        <v>6190.48</v>
      </c>
      <c r="AB70">
        <v>0</v>
      </c>
      <c r="AC70">
        <v>0</v>
      </c>
      <c r="AD70">
        <v>0</v>
      </c>
      <c r="AE70">
        <v>6190.48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 t="s">
        <v>3</v>
      </c>
      <c r="AT70">
        <v>1</v>
      </c>
      <c r="AU70" t="s">
        <v>3</v>
      </c>
      <c r="AV70">
        <v>0</v>
      </c>
      <c r="AW70">
        <v>1</v>
      </c>
      <c r="AX70">
        <v>-1</v>
      </c>
      <c r="AY70">
        <v>0</v>
      </c>
      <c r="AZ70">
        <v>0</v>
      </c>
      <c r="BA70" t="s">
        <v>3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V70">
        <v>0</v>
      </c>
      <c r="CW70">
        <v>0</v>
      </c>
      <c r="CX70">
        <f>ROUND(Y70*Source!I61,7)</f>
        <v>7</v>
      </c>
      <c r="CY70">
        <f t="shared" si="20"/>
        <v>6190.48</v>
      </c>
      <c r="CZ70">
        <f t="shared" si="21"/>
        <v>6190.48</v>
      </c>
      <c r="DA70">
        <f t="shared" si="22"/>
        <v>1</v>
      </c>
      <c r="DB70">
        <f t="shared" si="26"/>
        <v>6190.48</v>
      </c>
      <c r="DC70">
        <f t="shared" si="27"/>
        <v>0</v>
      </c>
      <c r="DD70" t="s">
        <v>3</v>
      </c>
      <c r="DE70" t="s">
        <v>3</v>
      </c>
      <c r="DF70">
        <f t="shared" si="30"/>
        <v>43333.36</v>
      </c>
      <c r="DG70">
        <f t="shared" si="19"/>
        <v>0</v>
      </c>
      <c r="DH70">
        <f t="shared" si="28"/>
        <v>0</v>
      </c>
      <c r="DI70">
        <f t="shared" si="29"/>
        <v>0</v>
      </c>
      <c r="DJ70">
        <f t="shared" si="23"/>
        <v>43333.36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ROW(Source!A61)</f>
        <v>61</v>
      </c>
      <c r="B71">
        <v>92695824</v>
      </c>
      <c r="C71">
        <v>92695919</v>
      </c>
      <c r="D71">
        <v>0</v>
      </c>
      <c r="E71">
        <v>1</v>
      </c>
      <c r="F71">
        <v>1</v>
      </c>
      <c r="G71">
        <v>1</v>
      </c>
      <c r="H71">
        <v>3</v>
      </c>
      <c r="I71" t="s">
        <v>91</v>
      </c>
      <c r="J71" t="s">
        <v>3</v>
      </c>
      <c r="K71" t="s">
        <v>114</v>
      </c>
      <c r="L71">
        <v>1371</v>
      </c>
      <c r="N71">
        <v>1013</v>
      </c>
      <c r="O71" t="s">
        <v>18</v>
      </c>
      <c r="P71" t="s">
        <v>18</v>
      </c>
      <c r="Q71">
        <v>1</v>
      </c>
      <c r="W71">
        <v>0</v>
      </c>
      <c r="X71">
        <v>1102328780</v>
      </c>
      <c r="Y71">
        <f t="shared" si="25"/>
        <v>1</v>
      </c>
      <c r="AA71">
        <v>952.38</v>
      </c>
      <c r="AB71">
        <v>0</v>
      </c>
      <c r="AC71">
        <v>0</v>
      </c>
      <c r="AD71">
        <v>0</v>
      </c>
      <c r="AE71">
        <v>952.38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 t="s">
        <v>3</v>
      </c>
      <c r="AT71">
        <v>1</v>
      </c>
      <c r="AU71" t="s">
        <v>3</v>
      </c>
      <c r="AV71">
        <v>0</v>
      </c>
      <c r="AW71">
        <v>1</v>
      </c>
      <c r="AX71">
        <v>-1</v>
      </c>
      <c r="AY71">
        <v>0</v>
      </c>
      <c r="AZ71">
        <v>0</v>
      </c>
      <c r="BA71" t="s">
        <v>3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v>0</v>
      </c>
      <c r="CX71">
        <f>ROUND(Y71*Source!I61,7)</f>
        <v>7</v>
      </c>
      <c r="CY71">
        <f t="shared" si="20"/>
        <v>952.38</v>
      </c>
      <c r="CZ71">
        <f t="shared" si="21"/>
        <v>952.38</v>
      </c>
      <c r="DA71">
        <f t="shared" si="22"/>
        <v>1</v>
      </c>
      <c r="DB71">
        <f t="shared" si="26"/>
        <v>952.38</v>
      </c>
      <c r="DC71">
        <f t="shared" si="27"/>
        <v>0</v>
      </c>
      <c r="DD71" t="s">
        <v>3</v>
      </c>
      <c r="DE71" t="s">
        <v>3</v>
      </c>
      <c r="DF71">
        <f t="shared" si="30"/>
        <v>6666.66</v>
      </c>
      <c r="DG71">
        <f t="shared" si="19"/>
        <v>0</v>
      </c>
      <c r="DH71">
        <f t="shared" si="28"/>
        <v>0</v>
      </c>
      <c r="DI71">
        <f t="shared" si="29"/>
        <v>0</v>
      </c>
      <c r="DJ71">
        <f t="shared" si="23"/>
        <v>6666.66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ROW(Source!A65)</f>
        <v>65</v>
      </c>
      <c r="B72">
        <v>92695824</v>
      </c>
      <c r="C72">
        <v>92695963</v>
      </c>
      <c r="D72">
        <v>91260231</v>
      </c>
      <c r="E72">
        <v>118</v>
      </c>
      <c r="F72">
        <v>1</v>
      </c>
      <c r="G72">
        <v>1</v>
      </c>
      <c r="H72">
        <v>1</v>
      </c>
      <c r="I72" t="s">
        <v>279</v>
      </c>
      <c r="J72" t="s">
        <v>3</v>
      </c>
      <c r="K72" t="s">
        <v>280</v>
      </c>
      <c r="L72">
        <v>1191</v>
      </c>
      <c r="N72">
        <v>1013</v>
      </c>
      <c r="O72" t="s">
        <v>269</v>
      </c>
      <c r="P72" t="s">
        <v>269</v>
      </c>
      <c r="Q72">
        <v>1</v>
      </c>
      <c r="W72">
        <v>0</v>
      </c>
      <c r="X72">
        <v>1958912953</v>
      </c>
      <c r="Y72">
        <f t="shared" si="25"/>
        <v>5.55</v>
      </c>
      <c r="AA72">
        <v>0</v>
      </c>
      <c r="AB72">
        <v>0</v>
      </c>
      <c r="AC72">
        <v>0</v>
      </c>
      <c r="AD72">
        <v>665.61</v>
      </c>
      <c r="AE72">
        <v>0</v>
      </c>
      <c r="AF72">
        <v>0</v>
      </c>
      <c r="AG72">
        <v>0</v>
      </c>
      <c r="AH72">
        <v>665.61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0</v>
      </c>
      <c r="AQ72">
        <v>1</v>
      </c>
      <c r="AR72">
        <v>0</v>
      </c>
      <c r="AS72" t="s">
        <v>3</v>
      </c>
      <c r="AT72">
        <v>5.55</v>
      </c>
      <c r="AU72" t="s">
        <v>3</v>
      </c>
      <c r="AV72">
        <v>1</v>
      </c>
      <c r="AW72">
        <v>2</v>
      </c>
      <c r="AX72">
        <v>92695968</v>
      </c>
      <c r="AY72">
        <v>1</v>
      </c>
      <c r="AZ72">
        <v>0</v>
      </c>
      <c r="BA72">
        <v>61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3694.1354999999999</v>
      </c>
      <c r="BN72">
        <v>5.55</v>
      </c>
      <c r="BO72">
        <v>0</v>
      </c>
      <c r="BP72">
        <v>1</v>
      </c>
      <c r="BQ72">
        <v>0</v>
      </c>
      <c r="BR72">
        <v>0</v>
      </c>
      <c r="BS72">
        <v>0</v>
      </c>
      <c r="BT72">
        <v>3694.1354999999999</v>
      </c>
      <c r="BU72">
        <v>5.55</v>
      </c>
      <c r="BV72">
        <v>0</v>
      </c>
      <c r="BW72">
        <v>1</v>
      </c>
      <c r="CU72">
        <f>ROUND(AT72*Source!I65*AH72*AL72,2)</f>
        <v>25858.95</v>
      </c>
      <c r="CV72">
        <f>ROUND(Y72*Source!I65,7)</f>
        <v>38.85</v>
      </c>
      <c r="CW72">
        <v>0</v>
      </c>
      <c r="CX72">
        <f>ROUND(Y72*Source!I65,7)</f>
        <v>38.85</v>
      </c>
      <c r="CY72">
        <f>AD72</f>
        <v>665.61</v>
      </c>
      <c r="CZ72">
        <f>AH72</f>
        <v>665.61</v>
      </c>
      <c r="DA72">
        <f>AL72</f>
        <v>1</v>
      </c>
      <c r="DB72">
        <f t="shared" si="26"/>
        <v>3694.14</v>
      </c>
      <c r="DC72">
        <f t="shared" si="27"/>
        <v>0</v>
      </c>
      <c r="DD72" t="s">
        <v>3</v>
      </c>
      <c r="DE72" t="s">
        <v>3</v>
      </c>
      <c r="DF72">
        <f t="shared" si="30"/>
        <v>0</v>
      </c>
      <c r="DG72">
        <f t="shared" si="19"/>
        <v>0</v>
      </c>
      <c r="DH72">
        <f t="shared" si="28"/>
        <v>0</v>
      </c>
      <c r="DI72">
        <f t="shared" si="29"/>
        <v>25858.95</v>
      </c>
      <c r="DJ72">
        <f>DI72</f>
        <v>25858.95</v>
      </c>
      <c r="DK72">
        <v>1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ROW(Source!A65)</f>
        <v>65</v>
      </c>
      <c r="B73">
        <v>92695824</v>
      </c>
      <c r="C73">
        <v>92695963</v>
      </c>
      <c r="D73">
        <v>91266477</v>
      </c>
      <c r="E73">
        <v>118</v>
      </c>
      <c r="F73">
        <v>1</v>
      </c>
      <c r="G73">
        <v>1</v>
      </c>
      <c r="H73">
        <v>3</v>
      </c>
      <c r="I73" t="s">
        <v>30</v>
      </c>
      <c r="J73" t="s">
        <v>3</v>
      </c>
      <c r="K73" t="s">
        <v>31</v>
      </c>
      <c r="L73">
        <v>3277935</v>
      </c>
      <c r="N73">
        <v>1013</v>
      </c>
      <c r="O73" t="s">
        <v>32</v>
      </c>
      <c r="P73" t="s">
        <v>32</v>
      </c>
      <c r="Q73">
        <v>1</v>
      </c>
      <c r="W73">
        <v>0</v>
      </c>
      <c r="X73">
        <v>-152123987</v>
      </c>
      <c r="Y73">
        <f t="shared" si="25"/>
        <v>3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 t="s">
        <v>3</v>
      </c>
      <c r="AT73">
        <v>3</v>
      </c>
      <c r="AU73" t="s">
        <v>3</v>
      </c>
      <c r="AV73">
        <v>0</v>
      </c>
      <c r="AW73">
        <v>2</v>
      </c>
      <c r="AX73">
        <v>92695969</v>
      </c>
      <c r="AY73">
        <v>1</v>
      </c>
      <c r="AZ73">
        <v>0</v>
      </c>
      <c r="BA73">
        <v>62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V73">
        <v>0</v>
      </c>
      <c r="CW73">
        <v>0</v>
      </c>
      <c r="CX73">
        <f>ROUND(Y73*Source!I65,7)</f>
        <v>21</v>
      </c>
      <c r="CY73">
        <f>AA73</f>
        <v>0</v>
      </c>
      <c r="CZ73">
        <f>AE73</f>
        <v>0</v>
      </c>
      <c r="DA73">
        <f>AI73</f>
        <v>1</v>
      </c>
      <c r="DB73">
        <f t="shared" si="26"/>
        <v>0</v>
      </c>
      <c r="DC73">
        <f t="shared" si="27"/>
        <v>0</v>
      </c>
      <c r="DD73" t="s">
        <v>3</v>
      </c>
      <c r="DE73" t="s">
        <v>3</v>
      </c>
      <c r="DF73">
        <f t="shared" si="30"/>
        <v>0</v>
      </c>
      <c r="DG73">
        <f t="shared" si="19"/>
        <v>0</v>
      </c>
      <c r="DH73">
        <f t="shared" si="28"/>
        <v>0</v>
      </c>
      <c r="DI73">
        <f t="shared" si="29"/>
        <v>0</v>
      </c>
      <c r="DJ73">
        <f>DF73</f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ROW(Source!A65)</f>
        <v>65</v>
      </c>
      <c r="B74">
        <v>92695824</v>
      </c>
      <c r="C74">
        <v>92695963</v>
      </c>
      <c r="D74">
        <v>0</v>
      </c>
      <c r="E74">
        <v>0</v>
      </c>
      <c r="F74">
        <v>1</v>
      </c>
      <c r="G74">
        <v>1</v>
      </c>
      <c r="H74">
        <v>3</v>
      </c>
      <c r="I74" t="s">
        <v>91</v>
      </c>
      <c r="J74" t="s">
        <v>3</v>
      </c>
      <c r="K74" t="s">
        <v>112</v>
      </c>
      <c r="L74">
        <v>1371</v>
      </c>
      <c r="N74">
        <v>1013</v>
      </c>
      <c r="O74" t="s">
        <v>18</v>
      </c>
      <c r="P74" t="s">
        <v>18</v>
      </c>
      <c r="Q74">
        <v>1</v>
      </c>
      <c r="W74">
        <v>0</v>
      </c>
      <c r="X74">
        <v>622975080</v>
      </c>
      <c r="Y74">
        <f t="shared" si="25"/>
        <v>1</v>
      </c>
      <c r="AA74">
        <v>6190.48</v>
      </c>
      <c r="AB74">
        <v>0</v>
      </c>
      <c r="AC74">
        <v>0</v>
      </c>
      <c r="AD74">
        <v>0</v>
      </c>
      <c r="AE74">
        <v>6190.48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0</v>
      </c>
      <c r="AN74">
        <v>0</v>
      </c>
      <c r="AO74">
        <v>0</v>
      </c>
      <c r="AP74">
        <v>1</v>
      </c>
      <c r="AQ74">
        <v>0</v>
      </c>
      <c r="AR74">
        <v>0</v>
      </c>
      <c r="AS74" t="s">
        <v>3</v>
      </c>
      <c r="AT74">
        <v>1</v>
      </c>
      <c r="AU74" t="s">
        <v>3</v>
      </c>
      <c r="AV74">
        <v>0</v>
      </c>
      <c r="AW74">
        <v>1</v>
      </c>
      <c r="AX74">
        <v>-1</v>
      </c>
      <c r="AY74">
        <v>0</v>
      </c>
      <c r="AZ74">
        <v>0</v>
      </c>
      <c r="BA74" t="s">
        <v>3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ROUND(Y74*Source!I65,7)</f>
        <v>7</v>
      </c>
      <c r="CY74">
        <f>AA74</f>
        <v>6190.48</v>
      </c>
      <c r="CZ74">
        <f>AE74</f>
        <v>6190.48</v>
      </c>
      <c r="DA74">
        <f>AI74</f>
        <v>1</v>
      </c>
      <c r="DB74">
        <f t="shared" si="26"/>
        <v>6190.48</v>
      </c>
      <c r="DC74">
        <f t="shared" si="27"/>
        <v>0</v>
      </c>
      <c r="DD74" t="s">
        <v>3</v>
      </c>
      <c r="DE74" t="s">
        <v>3</v>
      </c>
      <c r="DF74">
        <f t="shared" si="30"/>
        <v>43333.36</v>
      </c>
      <c r="DG74">
        <f t="shared" si="19"/>
        <v>0</v>
      </c>
      <c r="DH74">
        <f t="shared" si="28"/>
        <v>0</v>
      </c>
      <c r="DI74">
        <f t="shared" si="29"/>
        <v>0</v>
      </c>
      <c r="DJ74">
        <f>DF74</f>
        <v>43333.36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ROW(Source!A65)</f>
        <v>65</v>
      </c>
      <c r="B75">
        <v>92695824</v>
      </c>
      <c r="C75">
        <v>92695963</v>
      </c>
      <c r="D75">
        <v>0</v>
      </c>
      <c r="E75">
        <v>0</v>
      </c>
      <c r="F75">
        <v>1</v>
      </c>
      <c r="G75">
        <v>1</v>
      </c>
      <c r="H75">
        <v>3</v>
      </c>
      <c r="I75" t="s">
        <v>91</v>
      </c>
      <c r="J75" t="s">
        <v>3</v>
      </c>
      <c r="K75" t="s">
        <v>114</v>
      </c>
      <c r="L75">
        <v>1371</v>
      </c>
      <c r="N75">
        <v>1013</v>
      </c>
      <c r="O75" t="s">
        <v>18</v>
      </c>
      <c r="P75" t="s">
        <v>18</v>
      </c>
      <c r="Q75">
        <v>1</v>
      </c>
      <c r="W75">
        <v>0</v>
      </c>
      <c r="X75">
        <v>1102328780</v>
      </c>
      <c r="Y75">
        <f t="shared" si="25"/>
        <v>1</v>
      </c>
      <c r="AA75">
        <v>952.38</v>
      </c>
      <c r="AB75">
        <v>0</v>
      </c>
      <c r="AC75">
        <v>0</v>
      </c>
      <c r="AD75">
        <v>0</v>
      </c>
      <c r="AE75">
        <v>952.38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1</v>
      </c>
      <c r="AQ75">
        <v>0</v>
      </c>
      <c r="AR75">
        <v>0</v>
      </c>
      <c r="AS75" t="s">
        <v>3</v>
      </c>
      <c r="AT75">
        <v>1</v>
      </c>
      <c r="AU75" t="s">
        <v>3</v>
      </c>
      <c r="AV75">
        <v>0</v>
      </c>
      <c r="AW75">
        <v>1</v>
      </c>
      <c r="AX75">
        <v>-1</v>
      </c>
      <c r="AY75">
        <v>0</v>
      </c>
      <c r="AZ75">
        <v>0</v>
      </c>
      <c r="BA75" t="s">
        <v>3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V75">
        <v>0</v>
      </c>
      <c r="CW75">
        <v>0</v>
      </c>
      <c r="CX75">
        <f>ROUND(Y75*Source!I65,7)</f>
        <v>7</v>
      </c>
      <c r="CY75">
        <f>AA75</f>
        <v>952.38</v>
      </c>
      <c r="CZ75">
        <f>AE75</f>
        <v>952.38</v>
      </c>
      <c r="DA75">
        <f>AI75</f>
        <v>1</v>
      </c>
      <c r="DB75">
        <f t="shared" si="26"/>
        <v>952.38</v>
      </c>
      <c r="DC75">
        <f t="shared" si="27"/>
        <v>0</v>
      </c>
      <c r="DD75" t="s">
        <v>3</v>
      </c>
      <c r="DE75" t="s">
        <v>3</v>
      </c>
      <c r="DF75">
        <f t="shared" si="30"/>
        <v>6666.66</v>
      </c>
      <c r="DG75">
        <f t="shared" si="19"/>
        <v>0</v>
      </c>
      <c r="DH75">
        <f t="shared" si="28"/>
        <v>0</v>
      </c>
      <c r="DI75">
        <f t="shared" si="29"/>
        <v>0</v>
      </c>
      <c r="DJ75">
        <f>DF75</f>
        <v>6666.66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ROW(Source!A69)</f>
        <v>69</v>
      </c>
      <c r="B76">
        <v>92695824</v>
      </c>
      <c r="C76">
        <v>92695973</v>
      </c>
      <c r="D76">
        <v>91260231</v>
      </c>
      <c r="E76">
        <v>118</v>
      </c>
      <c r="F76">
        <v>1</v>
      </c>
      <c r="G76">
        <v>1</v>
      </c>
      <c r="H76">
        <v>1</v>
      </c>
      <c r="I76" t="s">
        <v>279</v>
      </c>
      <c r="J76" t="s">
        <v>3</v>
      </c>
      <c r="K76" t="s">
        <v>280</v>
      </c>
      <c r="L76">
        <v>1191</v>
      </c>
      <c r="N76">
        <v>1013</v>
      </c>
      <c r="O76" t="s">
        <v>269</v>
      </c>
      <c r="P76" t="s">
        <v>269</v>
      </c>
      <c r="Q76">
        <v>1</v>
      </c>
      <c r="W76">
        <v>0</v>
      </c>
      <c r="X76">
        <v>1958912953</v>
      </c>
      <c r="Y76">
        <f t="shared" si="25"/>
        <v>4.87</v>
      </c>
      <c r="AA76">
        <v>0</v>
      </c>
      <c r="AB76">
        <v>0</v>
      </c>
      <c r="AC76">
        <v>0</v>
      </c>
      <c r="AD76">
        <v>665.61</v>
      </c>
      <c r="AE76">
        <v>0</v>
      </c>
      <c r="AF76">
        <v>0</v>
      </c>
      <c r="AG76">
        <v>0</v>
      </c>
      <c r="AH76">
        <v>665.61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3</v>
      </c>
      <c r="AT76">
        <v>4.87</v>
      </c>
      <c r="AU76" t="s">
        <v>3</v>
      </c>
      <c r="AV76">
        <v>1</v>
      </c>
      <c r="AW76">
        <v>2</v>
      </c>
      <c r="AX76">
        <v>92695978</v>
      </c>
      <c r="AY76">
        <v>1</v>
      </c>
      <c r="AZ76">
        <v>0</v>
      </c>
      <c r="BA76">
        <v>63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3241.5207</v>
      </c>
      <c r="BN76">
        <v>4.87</v>
      </c>
      <c r="BO76">
        <v>0</v>
      </c>
      <c r="BP76">
        <v>1</v>
      </c>
      <c r="BQ76">
        <v>0</v>
      </c>
      <c r="BR76">
        <v>0</v>
      </c>
      <c r="BS76">
        <v>0</v>
      </c>
      <c r="BT76">
        <v>3241.5207</v>
      </c>
      <c r="BU76">
        <v>4.87</v>
      </c>
      <c r="BV76">
        <v>0</v>
      </c>
      <c r="BW76">
        <v>1</v>
      </c>
      <c r="CU76">
        <f>ROUND(AT76*Source!I69*AH76*AL76,2)</f>
        <v>22690.639999999999</v>
      </c>
      <c r="CV76">
        <f>ROUND(Y76*Source!I69,7)</f>
        <v>34.090000000000003</v>
      </c>
      <c r="CW76">
        <v>0</v>
      </c>
      <c r="CX76">
        <f>ROUND(Y76*Source!I69,7)</f>
        <v>34.090000000000003</v>
      </c>
      <c r="CY76">
        <f>AD76</f>
        <v>665.61</v>
      </c>
      <c r="CZ76">
        <f>AH76</f>
        <v>665.61</v>
      </c>
      <c r="DA76">
        <f>AL76</f>
        <v>1</v>
      </c>
      <c r="DB76">
        <f t="shared" si="26"/>
        <v>3241.52</v>
      </c>
      <c r="DC76">
        <f t="shared" si="27"/>
        <v>0</v>
      </c>
      <c r="DD76" t="s">
        <v>3</v>
      </c>
      <c r="DE76" t="s">
        <v>3</v>
      </c>
      <c r="DF76">
        <f t="shared" si="30"/>
        <v>0</v>
      </c>
      <c r="DG76">
        <f t="shared" si="19"/>
        <v>0</v>
      </c>
      <c r="DH76">
        <f t="shared" si="28"/>
        <v>0</v>
      </c>
      <c r="DI76">
        <f t="shared" si="29"/>
        <v>22690.639999999999</v>
      </c>
      <c r="DJ76">
        <f>DI76</f>
        <v>22690.639999999999</v>
      </c>
      <c r="DK76">
        <v>1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ROW(Source!A69)</f>
        <v>69</v>
      </c>
      <c r="B77">
        <v>92695824</v>
      </c>
      <c r="C77">
        <v>92695973</v>
      </c>
      <c r="D77">
        <v>91266477</v>
      </c>
      <c r="E77">
        <v>118</v>
      </c>
      <c r="F77">
        <v>1</v>
      </c>
      <c r="G77">
        <v>1</v>
      </c>
      <c r="H77">
        <v>3</v>
      </c>
      <c r="I77" t="s">
        <v>30</v>
      </c>
      <c r="J77" t="s">
        <v>3</v>
      </c>
      <c r="K77" t="s">
        <v>31</v>
      </c>
      <c r="L77">
        <v>3277935</v>
      </c>
      <c r="N77">
        <v>1013</v>
      </c>
      <c r="O77" t="s">
        <v>32</v>
      </c>
      <c r="P77" t="s">
        <v>32</v>
      </c>
      <c r="Q77">
        <v>1</v>
      </c>
      <c r="W77">
        <v>0</v>
      </c>
      <c r="X77">
        <v>-152123987</v>
      </c>
      <c r="Y77">
        <f t="shared" si="25"/>
        <v>3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 t="s">
        <v>3</v>
      </c>
      <c r="AT77">
        <v>3</v>
      </c>
      <c r="AU77" t="s">
        <v>3</v>
      </c>
      <c r="AV77">
        <v>0</v>
      </c>
      <c r="AW77">
        <v>2</v>
      </c>
      <c r="AX77">
        <v>92695979</v>
      </c>
      <c r="AY77">
        <v>1</v>
      </c>
      <c r="AZ77">
        <v>0</v>
      </c>
      <c r="BA77">
        <v>64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V77">
        <v>0</v>
      </c>
      <c r="CW77">
        <v>0</v>
      </c>
      <c r="CX77">
        <f>ROUND(Y77*Source!I69,7)</f>
        <v>21</v>
      </c>
      <c r="CY77">
        <f>AA77</f>
        <v>0</v>
      </c>
      <c r="CZ77">
        <f>AE77</f>
        <v>0</v>
      </c>
      <c r="DA77">
        <f>AI77</f>
        <v>1</v>
      </c>
      <c r="DB77">
        <f t="shared" si="26"/>
        <v>0</v>
      </c>
      <c r="DC77">
        <f t="shared" si="27"/>
        <v>0</v>
      </c>
      <c r="DD77" t="s">
        <v>3</v>
      </c>
      <c r="DE77" t="s">
        <v>3</v>
      </c>
      <c r="DF77">
        <f t="shared" si="30"/>
        <v>0</v>
      </c>
      <c r="DG77">
        <f t="shared" si="19"/>
        <v>0</v>
      </c>
      <c r="DH77">
        <f t="shared" si="28"/>
        <v>0</v>
      </c>
      <c r="DI77">
        <f t="shared" si="29"/>
        <v>0</v>
      </c>
      <c r="DJ77">
        <f>DF77</f>
        <v>0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ROW(Source!A69)</f>
        <v>69</v>
      </c>
      <c r="B78">
        <v>92695824</v>
      </c>
      <c r="C78">
        <v>92695973</v>
      </c>
      <c r="D78">
        <v>0</v>
      </c>
      <c r="E78">
        <v>1</v>
      </c>
      <c r="F78">
        <v>1</v>
      </c>
      <c r="G78">
        <v>1</v>
      </c>
      <c r="H78">
        <v>3</v>
      </c>
      <c r="I78" t="s">
        <v>91</v>
      </c>
      <c r="J78" t="s">
        <v>3</v>
      </c>
      <c r="K78" t="s">
        <v>112</v>
      </c>
      <c r="L78">
        <v>1371</v>
      </c>
      <c r="N78">
        <v>1013</v>
      </c>
      <c r="O78" t="s">
        <v>18</v>
      </c>
      <c r="P78" t="s">
        <v>18</v>
      </c>
      <c r="Q78">
        <v>1</v>
      </c>
      <c r="W78">
        <v>0</v>
      </c>
      <c r="X78">
        <v>622975080</v>
      </c>
      <c r="Y78">
        <f t="shared" si="25"/>
        <v>1</v>
      </c>
      <c r="AA78">
        <v>6190.48</v>
      </c>
      <c r="AB78">
        <v>0</v>
      </c>
      <c r="AC78">
        <v>0</v>
      </c>
      <c r="AD78">
        <v>0</v>
      </c>
      <c r="AE78">
        <v>6190.48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 t="s">
        <v>3</v>
      </c>
      <c r="AT78">
        <v>1</v>
      </c>
      <c r="AU78" t="s">
        <v>3</v>
      </c>
      <c r="AV78">
        <v>0</v>
      </c>
      <c r="AW78">
        <v>1</v>
      </c>
      <c r="AX78">
        <v>-1</v>
      </c>
      <c r="AY78">
        <v>0</v>
      </c>
      <c r="AZ78">
        <v>0</v>
      </c>
      <c r="BA78" t="s">
        <v>3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V78">
        <v>0</v>
      </c>
      <c r="CW78">
        <v>0</v>
      </c>
      <c r="CX78">
        <f>ROUND(Y78*Source!I69,7)</f>
        <v>7</v>
      </c>
      <c r="CY78">
        <f>AA78</f>
        <v>6190.48</v>
      </c>
      <c r="CZ78">
        <f>AE78</f>
        <v>6190.48</v>
      </c>
      <c r="DA78">
        <f>AI78</f>
        <v>1</v>
      </c>
      <c r="DB78">
        <f t="shared" si="26"/>
        <v>6190.48</v>
      </c>
      <c r="DC78">
        <f t="shared" si="27"/>
        <v>0</v>
      </c>
      <c r="DD78" t="s">
        <v>3</v>
      </c>
      <c r="DE78" t="s">
        <v>3</v>
      </c>
      <c r="DF78">
        <f t="shared" si="30"/>
        <v>43333.36</v>
      </c>
      <c r="DG78">
        <f t="shared" si="19"/>
        <v>0</v>
      </c>
      <c r="DH78">
        <f t="shared" si="28"/>
        <v>0</v>
      </c>
      <c r="DI78">
        <f t="shared" si="29"/>
        <v>0</v>
      </c>
      <c r="DJ78">
        <f>DF78</f>
        <v>43333.36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ROW(Source!A69)</f>
        <v>69</v>
      </c>
      <c r="B79">
        <v>92695824</v>
      </c>
      <c r="C79">
        <v>92695973</v>
      </c>
      <c r="D79">
        <v>0</v>
      </c>
      <c r="E79">
        <v>1</v>
      </c>
      <c r="F79">
        <v>1</v>
      </c>
      <c r="G79">
        <v>1</v>
      </c>
      <c r="H79">
        <v>3</v>
      </c>
      <c r="I79" t="s">
        <v>91</v>
      </c>
      <c r="J79" t="s">
        <v>3</v>
      </c>
      <c r="K79" t="s">
        <v>114</v>
      </c>
      <c r="L79">
        <v>1371</v>
      </c>
      <c r="N79">
        <v>1013</v>
      </c>
      <c r="O79" t="s">
        <v>18</v>
      </c>
      <c r="P79" t="s">
        <v>18</v>
      </c>
      <c r="Q79">
        <v>1</v>
      </c>
      <c r="W79">
        <v>0</v>
      </c>
      <c r="X79">
        <v>1102328780</v>
      </c>
      <c r="Y79">
        <f t="shared" si="25"/>
        <v>1</v>
      </c>
      <c r="AA79">
        <v>952.38</v>
      </c>
      <c r="AB79">
        <v>0</v>
      </c>
      <c r="AC79">
        <v>0</v>
      </c>
      <c r="AD79">
        <v>0</v>
      </c>
      <c r="AE79">
        <v>952.38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 t="s">
        <v>3</v>
      </c>
      <c r="AT79">
        <v>1</v>
      </c>
      <c r="AU79" t="s">
        <v>3</v>
      </c>
      <c r="AV79">
        <v>0</v>
      </c>
      <c r="AW79">
        <v>1</v>
      </c>
      <c r="AX79">
        <v>-1</v>
      </c>
      <c r="AY79">
        <v>0</v>
      </c>
      <c r="AZ79">
        <v>0</v>
      </c>
      <c r="BA79" t="s">
        <v>3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V79">
        <v>0</v>
      </c>
      <c r="CW79">
        <v>0</v>
      </c>
      <c r="CX79">
        <f>ROUND(Y79*Source!I69,7)</f>
        <v>7</v>
      </c>
      <c r="CY79">
        <f>AA79</f>
        <v>952.38</v>
      </c>
      <c r="CZ79">
        <f>AE79</f>
        <v>952.38</v>
      </c>
      <c r="DA79">
        <f>AI79</f>
        <v>1</v>
      </c>
      <c r="DB79">
        <f t="shared" si="26"/>
        <v>952.38</v>
      </c>
      <c r="DC79">
        <f t="shared" si="27"/>
        <v>0</v>
      </c>
      <c r="DD79" t="s">
        <v>3</v>
      </c>
      <c r="DE79" t="s">
        <v>3</v>
      </c>
      <c r="DF79">
        <f t="shared" si="30"/>
        <v>6666.66</v>
      </c>
      <c r="DG79">
        <f t="shared" si="19"/>
        <v>0</v>
      </c>
      <c r="DH79">
        <f t="shared" si="28"/>
        <v>0</v>
      </c>
      <c r="DI79">
        <f t="shared" si="29"/>
        <v>0</v>
      </c>
      <c r="DJ79">
        <f>DF79</f>
        <v>6666.66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ROW(Source!A73)</f>
        <v>73</v>
      </c>
      <c r="B80">
        <v>92695824</v>
      </c>
      <c r="C80">
        <v>92695983</v>
      </c>
      <c r="D80">
        <v>91260233</v>
      </c>
      <c r="E80">
        <v>118</v>
      </c>
      <c r="F80">
        <v>1</v>
      </c>
      <c r="G80">
        <v>1</v>
      </c>
      <c r="H80">
        <v>1</v>
      </c>
      <c r="I80" t="s">
        <v>355</v>
      </c>
      <c r="J80" t="s">
        <v>3</v>
      </c>
      <c r="K80" t="s">
        <v>356</v>
      </c>
      <c r="L80">
        <v>1191</v>
      </c>
      <c r="N80">
        <v>1013</v>
      </c>
      <c r="O80" t="s">
        <v>269</v>
      </c>
      <c r="P80" t="s">
        <v>269</v>
      </c>
      <c r="Q80">
        <v>1</v>
      </c>
      <c r="W80">
        <v>0</v>
      </c>
      <c r="X80">
        <v>32079103</v>
      </c>
      <c r="Y80">
        <f t="shared" si="25"/>
        <v>5.86</v>
      </c>
      <c r="AA80">
        <v>0</v>
      </c>
      <c r="AB80">
        <v>0</v>
      </c>
      <c r="AC80">
        <v>0</v>
      </c>
      <c r="AD80">
        <v>673.79</v>
      </c>
      <c r="AE80">
        <v>0</v>
      </c>
      <c r="AF80">
        <v>0</v>
      </c>
      <c r="AG80">
        <v>0</v>
      </c>
      <c r="AH80">
        <v>673.79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0</v>
      </c>
      <c r="AP80">
        <v>0</v>
      </c>
      <c r="AQ80">
        <v>1</v>
      </c>
      <c r="AR80">
        <v>0</v>
      </c>
      <c r="AS80" t="s">
        <v>3</v>
      </c>
      <c r="AT80">
        <v>5.86</v>
      </c>
      <c r="AU80" t="s">
        <v>3</v>
      </c>
      <c r="AV80">
        <v>1</v>
      </c>
      <c r="AW80">
        <v>2</v>
      </c>
      <c r="AX80">
        <v>92695986</v>
      </c>
      <c r="AY80">
        <v>1</v>
      </c>
      <c r="AZ80">
        <v>0</v>
      </c>
      <c r="BA80">
        <v>65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3948.4094</v>
      </c>
      <c r="BN80">
        <v>5.86</v>
      </c>
      <c r="BO80">
        <v>0</v>
      </c>
      <c r="BP80">
        <v>1</v>
      </c>
      <c r="BQ80">
        <v>0</v>
      </c>
      <c r="BR80">
        <v>0</v>
      </c>
      <c r="BS80">
        <v>0</v>
      </c>
      <c r="BT80">
        <v>3948.4094</v>
      </c>
      <c r="BU80">
        <v>5.86</v>
      </c>
      <c r="BV80">
        <v>0</v>
      </c>
      <c r="BW80">
        <v>1</v>
      </c>
      <c r="CU80">
        <f>ROUND(AT80*Source!I73*AH80*AL80,2)</f>
        <v>0</v>
      </c>
      <c r="CV80">
        <f>ROUND(Y80*Source!I73,7)</f>
        <v>0</v>
      </c>
      <c r="CW80">
        <v>0</v>
      </c>
      <c r="CX80">
        <f>ROUND(Y80*Source!I73,7)</f>
        <v>0</v>
      </c>
      <c r="CY80">
        <f>AD80</f>
        <v>673.79</v>
      </c>
      <c r="CZ80">
        <f>AH80</f>
        <v>673.79</v>
      </c>
      <c r="DA80">
        <f>AL80</f>
        <v>1</v>
      </c>
      <c r="DB80">
        <f t="shared" si="26"/>
        <v>3948.41</v>
      </c>
      <c r="DC80">
        <f t="shared" si="27"/>
        <v>0</v>
      </c>
      <c r="DD80" t="s">
        <v>3</v>
      </c>
      <c r="DE80" t="s">
        <v>3</v>
      </c>
      <c r="DF80">
        <f t="shared" si="30"/>
        <v>0</v>
      </c>
      <c r="DG80">
        <f t="shared" si="19"/>
        <v>0</v>
      </c>
      <c r="DH80">
        <f t="shared" si="28"/>
        <v>0</v>
      </c>
      <c r="DI80">
        <f t="shared" si="29"/>
        <v>0</v>
      </c>
      <c r="DJ80">
        <f>DI80</f>
        <v>0</v>
      </c>
      <c r="DK80">
        <v>1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ROW(Source!A73)</f>
        <v>73</v>
      </c>
      <c r="B81">
        <v>92695824</v>
      </c>
      <c r="C81">
        <v>92695983</v>
      </c>
      <c r="D81">
        <v>91266477</v>
      </c>
      <c r="E81">
        <v>118</v>
      </c>
      <c r="F81">
        <v>1</v>
      </c>
      <c r="G81">
        <v>1</v>
      </c>
      <c r="H81">
        <v>3</v>
      </c>
      <c r="I81" t="s">
        <v>30</v>
      </c>
      <c r="J81" t="s">
        <v>3</v>
      </c>
      <c r="K81" t="s">
        <v>31</v>
      </c>
      <c r="L81">
        <v>3277935</v>
      </c>
      <c r="N81">
        <v>1013</v>
      </c>
      <c r="O81" t="s">
        <v>32</v>
      </c>
      <c r="P81" t="s">
        <v>32</v>
      </c>
      <c r="Q81">
        <v>1</v>
      </c>
      <c r="W81">
        <v>0</v>
      </c>
      <c r="X81">
        <v>-152123987</v>
      </c>
      <c r="Y81">
        <f t="shared" si="25"/>
        <v>3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 t="s">
        <v>3</v>
      </c>
      <c r="AT81">
        <v>3</v>
      </c>
      <c r="AU81" t="s">
        <v>3</v>
      </c>
      <c r="AV81">
        <v>0</v>
      </c>
      <c r="AW81">
        <v>2</v>
      </c>
      <c r="AX81">
        <v>92695987</v>
      </c>
      <c r="AY81">
        <v>1</v>
      </c>
      <c r="AZ81">
        <v>0</v>
      </c>
      <c r="BA81">
        <v>66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V81">
        <v>0</v>
      </c>
      <c r="CW81">
        <v>0</v>
      </c>
      <c r="CX81">
        <f>ROUND(Y81*Source!I73,7)</f>
        <v>0</v>
      </c>
      <c r="CY81">
        <f>AA81</f>
        <v>0</v>
      </c>
      <c r="CZ81">
        <f>AE81</f>
        <v>0</v>
      </c>
      <c r="DA81">
        <f>AI81</f>
        <v>1</v>
      </c>
      <c r="DB81">
        <f t="shared" si="26"/>
        <v>0</v>
      </c>
      <c r="DC81">
        <f t="shared" si="27"/>
        <v>0</v>
      </c>
      <c r="DD81" t="s">
        <v>3</v>
      </c>
      <c r="DE81" t="s">
        <v>3</v>
      </c>
      <c r="DF81">
        <f t="shared" si="30"/>
        <v>0</v>
      </c>
      <c r="DG81">
        <f t="shared" si="19"/>
        <v>0</v>
      </c>
      <c r="DH81">
        <f t="shared" si="28"/>
        <v>0</v>
      </c>
      <c r="DI81">
        <f t="shared" si="29"/>
        <v>0</v>
      </c>
      <c r="DJ81">
        <f>DF81</f>
        <v>0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ROW(Source!A75)</f>
        <v>75</v>
      </c>
      <c r="B82">
        <v>92695824</v>
      </c>
      <c r="C82">
        <v>92695989</v>
      </c>
      <c r="D82">
        <v>91260233</v>
      </c>
      <c r="E82">
        <v>118</v>
      </c>
      <c r="F82">
        <v>1</v>
      </c>
      <c r="G82">
        <v>1</v>
      </c>
      <c r="H82">
        <v>1</v>
      </c>
      <c r="I82" t="s">
        <v>355</v>
      </c>
      <c r="J82" t="s">
        <v>3</v>
      </c>
      <c r="K82" t="s">
        <v>356</v>
      </c>
      <c r="L82">
        <v>1191</v>
      </c>
      <c r="N82">
        <v>1013</v>
      </c>
      <c r="O82" t="s">
        <v>269</v>
      </c>
      <c r="P82" t="s">
        <v>269</v>
      </c>
      <c r="Q82">
        <v>1</v>
      </c>
      <c r="W82">
        <v>0</v>
      </c>
      <c r="X82">
        <v>32079103</v>
      </c>
      <c r="Y82">
        <f t="shared" si="25"/>
        <v>5.21</v>
      </c>
      <c r="AA82">
        <v>0</v>
      </c>
      <c r="AB82">
        <v>0</v>
      </c>
      <c r="AC82">
        <v>0</v>
      </c>
      <c r="AD82">
        <v>673.79</v>
      </c>
      <c r="AE82">
        <v>0</v>
      </c>
      <c r="AF82">
        <v>0</v>
      </c>
      <c r="AG82">
        <v>0</v>
      </c>
      <c r="AH82">
        <v>673.79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0</v>
      </c>
      <c r="AP82">
        <v>0</v>
      </c>
      <c r="AQ82">
        <v>1</v>
      </c>
      <c r="AR82">
        <v>0</v>
      </c>
      <c r="AS82" t="s">
        <v>3</v>
      </c>
      <c r="AT82">
        <v>5.21</v>
      </c>
      <c r="AU82" t="s">
        <v>3</v>
      </c>
      <c r="AV82">
        <v>1</v>
      </c>
      <c r="AW82">
        <v>2</v>
      </c>
      <c r="AX82">
        <v>92695992</v>
      </c>
      <c r="AY82">
        <v>1</v>
      </c>
      <c r="AZ82">
        <v>0</v>
      </c>
      <c r="BA82">
        <v>67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3510.4458999999997</v>
      </c>
      <c r="BN82">
        <v>5.21</v>
      </c>
      <c r="BO82">
        <v>0</v>
      </c>
      <c r="BP82">
        <v>1</v>
      </c>
      <c r="BQ82">
        <v>0</v>
      </c>
      <c r="BR82">
        <v>0</v>
      </c>
      <c r="BS82">
        <v>0</v>
      </c>
      <c r="BT82">
        <v>3510.4458999999997</v>
      </c>
      <c r="BU82">
        <v>5.21</v>
      </c>
      <c r="BV82">
        <v>0</v>
      </c>
      <c r="BW82">
        <v>1</v>
      </c>
      <c r="CU82">
        <f>ROUND(AT82*Source!I75*AH82*AL82,2)</f>
        <v>0</v>
      </c>
      <c r="CV82">
        <f>ROUND(Y82*Source!I75,7)</f>
        <v>0</v>
      </c>
      <c r="CW82">
        <v>0</v>
      </c>
      <c r="CX82">
        <f>ROUND(Y82*Source!I75,7)</f>
        <v>0</v>
      </c>
      <c r="CY82">
        <f>AD82</f>
        <v>673.79</v>
      </c>
      <c r="CZ82">
        <f>AH82</f>
        <v>673.79</v>
      </c>
      <c r="DA82">
        <f>AL82</f>
        <v>1</v>
      </c>
      <c r="DB82">
        <f t="shared" si="26"/>
        <v>3510.45</v>
      </c>
      <c r="DC82">
        <f t="shared" si="27"/>
        <v>0</v>
      </c>
      <c r="DD82" t="s">
        <v>3</v>
      </c>
      <c r="DE82" t="s">
        <v>3</v>
      </c>
      <c r="DF82">
        <f t="shared" si="30"/>
        <v>0</v>
      </c>
      <c r="DG82">
        <f t="shared" si="19"/>
        <v>0</v>
      </c>
      <c r="DH82">
        <f t="shared" si="28"/>
        <v>0</v>
      </c>
      <c r="DI82">
        <f t="shared" si="29"/>
        <v>0</v>
      </c>
      <c r="DJ82">
        <f>DI82</f>
        <v>0</v>
      </c>
      <c r="DK82">
        <v>1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ROW(Source!A75)</f>
        <v>75</v>
      </c>
      <c r="B83">
        <v>92695824</v>
      </c>
      <c r="C83">
        <v>92695989</v>
      </c>
      <c r="D83">
        <v>91266477</v>
      </c>
      <c r="E83">
        <v>118</v>
      </c>
      <c r="F83">
        <v>1</v>
      </c>
      <c r="G83">
        <v>1</v>
      </c>
      <c r="H83">
        <v>3</v>
      </c>
      <c r="I83" t="s">
        <v>30</v>
      </c>
      <c r="J83" t="s">
        <v>3</v>
      </c>
      <c r="K83" t="s">
        <v>31</v>
      </c>
      <c r="L83">
        <v>3277935</v>
      </c>
      <c r="N83">
        <v>1013</v>
      </c>
      <c r="O83" t="s">
        <v>32</v>
      </c>
      <c r="P83" t="s">
        <v>32</v>
      </c>
      <c r="Q83">
        <v>1</v>
      </c>
      <c r="W83">
        <v>0</v>
      </c>
      <c r="X83">
        <v>-152123987</v>
      </c>
      <c r="Y83">
        <f t="shared" si="25"/>
        <v>3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 t="s">
        <v>3</v>
      </c>
      <c r="AT83">
        <v>3</v>
      </c>
      <c r="AU83" t="s">
        <v>3</v>
      </c>
      <c r="AV83">
        <v>0</v>
      </c>
      <c r="AW83">
        <v>2</v>
      </c>
      <c r="AX83">
        <v>92695993</v>
      </c>
      <c r="AY83">
        <v>1</v>
      </c>
      <c r="AZ83">
        <v>0</v>
      </c>
      <c r="BA83">
        <v>68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V83">
        <v>0</v>
      </c>
      <c r="CW83">
        <v>0</v>
      </c>
      <c r="CX83">
        <f>ROUND(Y83*Source!I75,7)</f>
        <v>0</v>
      </c>
      <c r="CY83">
        <f>AA83</f>
        <v>0</v>
      </c>
      <c r="CZ83">
        <f>AE83</f>
        <v>0</v>
      </c>
      <c r="DA83">
        <f>AI83</f>
        <v>1</v>
      </c>
      <c r="DB83">
        <f t="shared" si="26"/>
        <v>0</v>
      </c>
      <c r="DC83">
        <f t="shared" si="27"/>
        <v>0</v>
      </c>
      <c r="DD83" t="s">
        <v>3</v>
      </c>
      <c r="DE83" t="s">
        <v>3</v>
      </c>
      <c r="DF83">
        <f t="shared" si="30"/>
        <v>0</v>
      </c>
      <c r="DG83">
        <f t="shared" si="19"/>
        <v>0</v>
      </c>
      <c r="DH83">
        <f t="shared" si="28"/>
        <v>0</v>
      </c>
      <c r="DI83">
        <f t="shared" si="29"/>
        <v>0</v>
      </c>
      <c r="DJ83">
        <f>DF83</f>
        <v>0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ROW(Source!A77)</f>
        <v>77</v>
      </c>
      <c r="B84">
        <v>92695824</v>
      </c>
      <c r="C84">
        <v>92696121</v>
      </c>
      <c r="D84">
        <v>91260249</v>
      </c>
      <c r="E84">
        <v>118</v>
      </c>
      <c r="F84">
        <v>1</v>
      </c>
      <c r="G84">
        <v>1</v>
      </c>
      <c r="H84">
        <v>1</v>
      </c>
      <c r="I84" t="s">
        <v>357</v>
      </c>
      <c r="J84" t="s">
        <v>3</v>
      </c>
      <c r="K84" t="s">
        <v>358</v>
      </c>
      <c r="L84">
        <v>1191</v>
      </c>
      <c r="N84">
        <v>1013</v>
      </c>
      <c r="O84" t="s">
        <v>269</v>
      </c>
      <c r="P84" t="s">
        <v>269</v>
      </c>
      <c r="Q84">
        <v>1</v>
      </c>
      <c r="W84">
        <v>0</v>
      </c>
      <c r="X84">
        <v>888410196</v>
      </c>
      <c r="Y84">
        <f t="shared" si="25"/>
        <v>9</v>
      </c>
      <c r="AA84">
        <v>0</v>
      </c>
      <c r="AB84">
        <v>0</v>
      </c>
      <c r="AC84">
        <v>0</v>
      </c>
      <c r="AD84">
        <v>731.08</v>
      </c>
      <c r="AE84">
        <v>0</v>
      </c>
      <c r="AF84">
        <v>0</v>
      </c>
      <c r="AG84">
        <v>0</v>
      </c>
      <c r="AH84">
        <v>731.08</v>
      </c>
      <c r="AI84">
        <v>1</v>
      </c>
      <c r="AJ84">
        <v>1</v>
      </c>
      <c r="AK84">
        <v>1</v>
      </c>
      <c r="AL84">
        <v>1</v>
      </c>
      <c r="AM84">
        <v>-2</v>
      </c>
      <c r="AN84">
        <v>0</v>
      </c>
      <c r="AO84">
        <v>0</v>
      </c>
      <c r="AP84">
        <v>0</v>
      </c>
      <c r="AQ84">
        <v>1</v>
      </c>
      <c r="AR84">
        <v>0</v>
      </c>
      <c r="AS84" t="s">
        <v>3</v>
      </c>
      <c r="AT84">
        <v>9</v>
      </c>
      <c r="AU84" t="s">
        <v>3</v>
      </c>
      <c r="AV84">
        <v>1</v>
      </c>
      <c r="AW84">
        <v>2</v>
      </c>
      <c r="AX84">
        <v>92696122</v>
      </c>
      <c r="AY84">
        <v>1</v>
      </c>
      <c r="AZ84">
        <v>0</v>
      </c>
      <c r="BA84">
        <v>69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6579.72</v>
      </c>
      <c r="BN84">
        <v>9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6579.72</v>
      </c>
      <c r="BU84">
        <v>9</v>
      </c>
      <c r="BV84">
        <v>0</v>
      </c>
      <c r="BW84">
        <v>1</v>
      </c>
      <c r="CU84">
        <f>ROUND(AT84*Source!I77*AH84*AL84,2)</f>
        <v>6579.72</v>
      </c>
      <c r="CV84">
        <f>ROUND(Y84*Source!I77,7)</f>
        <v>9</v>
      </c>
      <c r="CW84">
        <v>0</v>
      </c>
      <c r="CX84">
        <f>ROUND(Y84*Source!I77,7)</f>
        <v>9</v>
      </c>
      <c r="CY84">
        <f>AD84</f>
        <v>731.08</v>
      </c>
      <c r="CZ84">
        <f>AH84</f>
        <v>731.08</v>
      </c>
      <c r="DA84">
        <f>AL84</f>
        <v>1</v>
      </c>
      <c r="DB84">
        <f t="shared" si="26"/>
        <v>6579.72</v>
      </c>
      <c r="DC84">
        <f t="shared" si="27"/>
        <v>0</v>
      </c>
      <c r="DD84" t="s">
        <v>3</v>
      </c>
      <c r="DE84" t="s">
        <v>3</v>
      </c>
      <c r="DF84">
        <f t="shared" si="30"/>
        <v>0</v>
      </c>
      <c r="DG84">
        <f t="shared" si="19"/>
        <v>0</v>
      </c>
      <c r="DH84">
        <f t="shared" si="28"/>
        <v>0</v>
      </c>
      <c r="DI84">
        <f t="shared" si="29"/>
        <v>6579.72</v>
      </c>
      <c r="DJ84">
        <f>DI84</f>
        <v>6579.72</v>
      </c>
      <c r="DK84">
        <v>1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ROW(Source!A77)</f>
        <v>77</v>
      </c>
      <c r="B85">
        <v>92695824</v>
      </c>
      <c r="C85">
        <v>92696121</v>
      </c>
      <c r="D85">
        <v>91266477</v>
      </c>
      <c r="E85">
        <v>118</v>
      </c>
      <c r="F85">
        <v>1</v>
      </c>
      <c r="G85">
        <v>1</v>
      </c>
      <c r="H85">
        <v>3</v>
      </c>
      <c r="I85" t="s">
        <v>30</v>
      </c>
      <c r="J85" t="s">
        <v>3</v>
      </c>
      <c r="K85" t="s">
        <v>31</v>
      </c>
      <c r="L85">
        <v>3277935</v>
      </c>
      <c r="N85">
        <v>1013</v>
      </c>
      <c r="O85" t="s">
        <v>32</v>
      </c>
      <c r="P85" t="s">
        <v>32</v>
      </c>
      <c r="Q85">
        <v>1</v>
      </c>
      <c r="W85">
        <v>0</v>
      </c>
      <c r="X85">
        <v>-152123987</v>
      </c>
      <c r="Y85">
        <f t="shared" si="25"/>
        <v>3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 t="s">
        <v>3</v>
      </c>
      <c r="AT85">
        <v>3</v>
      </c>
      <c r="AU85" t="s">
        <v>3</v>
      </c>
      <c r="AV85">
        <v>0</v>
      </c>
      <c r="AW85">
        <v>2</v>
      </c>
      <c r="AX85">
        <v>92696123</v>
      </c>
      <c r="AY85">
        <v>1</v>
      </c>
      <c r="AZ85">
        <v>0</v>
      </c>
      <c r="BA85">
        <v>70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v>0</v>
      </c>
      <c r="CX85">
        <f>ROUND(Y85*Source!I77,7)</f>
        <v>3</v>
      </c>
      <c r="CY85">
        <f>AA85</f>
        <v>0</v>
      </c>
      <c r="CZ85">
        <f>AE85</f>
        <v>0</v>
      </c>
      <c r="DA85">
        <f>AI85</f>
        <v>1</v>
      </c>
      <c r="DB85">
        <f t="shared" si="26"/>
        <v>0</v>
      </c>
      <c r="DC85">
        <f t="shared" si="27"/>
        <v>0</v>
      </c>
      <c r="DD85" t="s">
        <v>3</v>
      </c>
      <c r="DE85" t="s">
        <v>3</v>
      </c>
      <c r="DF85">
        <f t="shared" si="30"/>
        <v>0</v>
      </c>
      <c r="DG85">
        <f t="shared" si="19"/>
        <v>0</v>
      </c>
      <c r="DH85">
        <f t="shared" si="28"/>
        <v>0</v>
      </c>
      <c r="DI85">
        <f t="shared" si="29"/>
        <v>0</v>
      </c>
      <c r="DJ85">
        <f>DF85</f>
        <v>0</v>
      </c>
      <c r="DK85">
        <v>0</v>
      </c>
      <c r="DL85" t="s">
        <v>3</v>
      </c>
      <c r="DM85">
        <v>0</v>
      </c>
      <c r="DN85" t="s">
        <v>3</v>
      </c>
      <c r="DO85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7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ROW(Source!A24)</f>
        <v>24</v>
      </c>
      <c r="B1">
        <v>92696116</v>
      </c>
      <c r="C1">
        <v>92696115</v>
      </c>
      <c r="D1">
        <v>91260253</v>
      </c>
      <c r="E1">
        <v>118</v>
      </c>
      <c r="F1">
        <v>1</v>
      </c>
      <c r="G1">
        <v>1</v>
      </c>
      <c r="H1">
        <v>1</v>
      </c>
      <c r="I1" t="s">
        <v>267</v>
      </c>
      <c r="J1" t="s">
        <v>3</v>
      </c>
      <c r="K1" t="s">
        <v>268</v>
      </c>
      <c r="L1">
        <v>1191</v>
      </c>
      <c r="N1">
        <v>1013</v>
      </c>
      <c r="O1" t="s">
        <v>269</v>
      </c>
      <c r="P1" t="s">
        <v>269</v>
      </c>
      <c r="Q1">
        <v>1</v>
      </c>
      <c r="X1">
        <v>26.2</v>
      </c>
      <c r="Y1">
        <v>0</v>
      </c>
      <c r="Z1">
        <v>0</v>
      </c>
      <c r="AA1">
        <v>0</v>
      </c>
      <c r="AB1">
        <v>741.99</v>
      </c>
      <c r="AC1">
        <v>0</v>
      </c>
      <c r="AD1">
        <v>1</v>
      </c>
      <c r="AE1">
        <v>1</v>
      </c>
      <c r="AF1" t="s">
        <v>3</v>
      </c>
      <c r="AG1">
        <v>26.2</v>
      </c>
      <c r="AH1">
        <v>2</v>
      </c>
      <c r="AI1">
        <v>92696116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ROW(Source!A24)</f>
        <v>24</v>
      </c>
      <c r="B2">
        <v>92696117</v>
      </c>
      <c r="C2">
        <v>92696115</v>
      </c>
      <c r="D2">
        <v>91260426</v>
      </c>
      <c r="E2">
        <v>118</v>
      </c>
      <c r="F2">
        <v>1</v>
      </c>
      <c r="G2">
        <v>1</v>
      </c>
      <c r="H2">
        <v>1</v>
      </c>
      <c r="I2" t="s">
        <v>270</v>
      </c>
      <c r="J2" t="s">
        <v>3</v>
      </c>
      <c r="K2" t="s">
        <v>271</v>
      </c>
      <c r="L2">
        <v>1191</v>
      </c>
      <c r="N2">
        <v>1013</v>
      </c>
      <c r="O2" t="s">
        <v>269</v>
      </c>
      <c r="P2" t="s">
        <v>269</v>
      </c>
      <c r="Q2">
        <v>1</v>
      </c>
      <c r="X2">
        <v>0.7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2</v>
      </c>
      <c r="AF2" t="s">
        <v>3</v>
      </c>
      <c r="AG2">
        <v>0.7</v>
      </c>
      <c r="AH2">
        <v>2</v>
      </c>
      <c r="AI2">
        <v>92696117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ROW(Source!A24)</f>
        <v>24</v>
      </c>
      <c r="B3">
        <v>92696118</v>
      </c>
      <c r="C3">
        <v>92696115</v>
      </c>
      <c r="D3">
        <v>91386958</v>
      </c>
      <c r="E3">
        <v>1</v>
      </c>
      <c r="F3">
        <v>1</v>
      </c>
      <c r="G3">
        <v>1</v>
      </c>
      <c r="H3">
        <v>2</v>
      </c>
      <c r="I3" t="s">
        <v>272</v>
      </c>
      <c r="J3" t="s">
        <v>273</v>
      </c>
      <c r="K3" t="s">
        <v>274</v>
      </c>
      <c r="L3">
        <v>1368</v>
      </c>
      <c r="N3">
        <v>1011</v>
      </c>
      <c r="O3" t="s">
        <v>275</v>
      </c>
      <c r="P3" t="s">
        <v>275</v>
      </c>
      <c r="Q3">
        <v>1</v>
      </c>
      <c r="X3">
        <v>0.7</v>
      </c>
      <c r="Y3">
        <v>0</v>
      </c>
      <c r="Z3">
        <v>487.92</v>
      </c>
      <c r="AA3">
        <v>731.08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0.7</v>
      </c>
      <c r="AH3">
        <v>2</v>
      </c>
      <c r="AI3">
        <v>92696118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ROW(Source!A24)</f>
        <v>24</v>
      </c>
      <c r="B4">
        <v>92696119</v>
      </c>
      <c r="C4">
        <v>92696115</v>
      </c>
      <c r="D4">
        <v>91266477</v>
      </c>
      <c r="E4">
        <v>118</v>
      </c>
      <c r="F4">
        <v>1</v>
      </c>
      <c r="G4">
        <v>1</v>
      </c>
      <c r="H4">
        <v>3</v>
      </c>
      <c r="I4" t="s">
        <v>30</v>
      </c>
      <c r="J4" t="s">
        <v>3</v>
      </c>
      <c r="K4" t="s">
        <v>31</v>
      </c>
      <c r="L4">
        <v>3277935</v>
      </c>
      <c r="N4">
        <v>1013</v>
      </c>
      <c r="O4" t="s">
        <v>32</v>
      </c>
      <c r="P4" t="s">
        <v>32</v>
      </c>
      <c r="Q4">
        <v>1</v>
      </c>
      <c r="X4">
        <v>3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3</v>
      </c>
      <c r="AG4">
        <v>3</v>
      </c>
      <c r="AH4">
        <v>2</v>
      </c>
      <c r="AI4">
        <v>92696119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ROW(Source!A27)</f>
        <v>27</v>
      </c>
      <c r="B5">
        <v>92701035</v>
      </c>
      <c r="C5">
        <v>92696143</v>
      </c>
      <c r="D5">
        <v>91260255</v>
      </c>
      <c r="E5">
        <v>118</v>
      </c>
      <c r="F5">
        <v>1</v>
      </c>
      <c r="G5">
        <v>1</v>
      </c>
      <c r="H5">
        <v>1</v>
      </c>
      <c r="I5" t="s">
        <v>277</v>
      </c>
      <c r="J5" t="s">
        <v>3</v>
      </c>
      <c r="K5" t="s">
        <v>278</v>
      </c>
      <c r="L5">
        <v>1191</v>
      </c>
      <c r="N5">
        <v>1013</v>
      </c>
      <c r="O5" t="s">
        <v>269</v>
      </c>
      <c r="P5" t="s">
        <v>269</v>
      </c>
      <c r="Q5">
        <v>1</v>
      </c>
      <c r="X5">
        <v>20.6</v>
      </c>
      <c r="Y5">
        <v>0</v>
      </c>
      <c r="Z5">
        <v>0</v>
      </c>
      <c r="AA5">
        <v>0</v>
      </c>
      <c r="AB5">
        <v>752.9</v>
      </c>
      <c r="AC5">
        <v>0</v>
      </c>
      <c r="AD5">
        <v>1</v>
      </c>
      <c r="AE5">
        <v>1</v>
      </c>
      <c r="AF5" t="s">
        <v>3</v>
      </c>
      <c r="AG5">
        <v>20.6</v>
      </c>
      <c r="AH5">
        <v>2</v>
      </c>
      <c r="AI5">
        <v>92701035</v>
      </c>
      <c r="AJ5">
        <v>6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ROW(Source!A27)</f>
        <v>27</v>
      </c>
      <c r="B6">
        <v>92701036</v>
      </c>
      <c r="C6">
        <v>92696143</v>
      </c>
      <c r="D6">
        <v>91260426</v>
      </c>
      <c r="E6">
        <v>118</v>
      </c>
      <c r="F6">
        <v>1</v>
      </c>
      <c r="G6">
        <v>1</v>
      </c>
      <c r="H6">
        <v>1</v>
      </c>
      <c r="I6" t="s">
        <v>270</v>
      </c>
      <c r="J6" t="s">
        <v>3</v>
      </c>
      <c r="K6" t="s">
        <v>271</v>
      </c>
      <c r="L6">
        <v>1191</v>
      </c>
      <c r="N6">
        <v>1013</v>
      </c>
      <c r="O6" t="s">
        <v>269</v>
      </c>
      <c r="P6" t="s">
        <v>269</v>
      </c>
      <c r="Q6">
        <v>1</v>
      </c>
      <c r="X6">
        <v>0.7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3</v>
      </c>
      <c r="AG6">
        <v>0.7</v>
      </c>
      <c r="AH6">
        <v>2</v>
      </c>
      <c r="AI6">
        <v>92701036</v>
      </c>
      <c r="AJ6">
        <v>7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ROW(Source!A27)</f>
        <v>27</v>
      </c>
      <c r="B7">
        <v>92701037</v>
      </c>
      <c r="C7">
        <v>92696143</v>
      </c>
      <c r="D7">
        <v>91386958</v>
      </c>
      <c r="E7">
        <v>1</v>
      </c>
      <c r="F7">
        <v>1</v>
      </c>
      <c r="G7">
        <v>1</v>
      </c>
      <c r="H7">
        <v>2</v>
      </c>
      <c r="I7" t="s">
        <v>272</v>
      </c>
      <c r="J7" t="s">
        <v>273</v>
      </c>
      <c r="K7" t="s">
        <v>274</v>
      </c>
      <c r="L7">
        <v>1368</v>
      </c>
      <c r="N7">
        <v>1011</v>
      </c>
      <c r="O7" t="s">
        <v>275</v>
      </c>
      <c r="P7" t="s">
        <v>275</v>
      </c>
      <c r="Q7">
        <v>1</v>
      </c>
      <c r="X7">
        <v>0.7</v>
      </c>
      <c r="Y7">
        <v>0</v>
      </c>
      <c r="Z7">
        <v>487.92</v>
      </c>
      <c r="AA7">
        <v>731.08</v>
      </c>
      <c r="AB7">
        <v>0</v>
      </c>
      <c r="AC7">
        <v>0</v>
      </c>
      <c r="AD7">
        <v>1</v>
      </c>
      <c r="AE7">
        <v>0</v>
      </c>
      <c r="AF7" t="s">
        <v>3</v>
      </c>
      <c r="AG7">
        <v>0.7</v>
      </c>
      <c r="AH7">
        <v>2</v>
      </c>
      <c r="AI7">
        <v>92701037</v>
      </c>
      <c r="AJ7">
        <v>8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ROW(Source!A27)</f>
        <v>27</v>
      </c>
      <c r="B8">
        <v>92701038</v>
      </c>
      <c r="C8">
        <v>92696143</v>
      </c>
      <c r="D8">
        <v>91266477</v>
      </c>
      <c r="E8">
        <v>118</v>
      </c>
      <c r="F8">
        <v>1</v>
      </c>
      <c r="G8">
        <v>1</v>
      </c>
      <c r="H8">
        <v>3</v>
      </c>
      <c r="I8" t="s">
        <v>30</v>
      </c>
      <c r="J8" t="s">
        <v>3</v>
      </c>
      <c r="K8" t="s">
        <v>31</v>
      </c>
      <c r="L8">
        <v>3277935</v>
      </c>
      <c r="N8">
        <v>1013</v>
      </c>
      <c r="O8" t="s">
        <v>32</v>
      </c>
      <c r="P8" t="s">
        <v>32</v>
      </c>
      <c r="Q8">
        <v>1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3</v>
      </c>
      <c r="AG8">
        <v>3</v>
      </c>
      <c r="AH8">
        <v>2</v>
      </c>
      <c r="AI8">
        <v>92701038</v>
      </c>
      <c r="AJ8">
        <v>10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ROW(Source!A33)</f>
        <v>33</v>
      </c>
      <c r="B9">
        <v>92701006</v>
      </c>
      <c r="C9">
        <v>92701005</v>
      </c>
      <c r="D9">
        <v>91260231</v>
      </c>
      <c r="E9">
        <v>118</v>
      </c>
      <c r="F9">
        <v>1</v>
      </c>
      <c r="G9">
        <v>1</v>
      </c>
      <c r="H9">
        <v>1</v>
      </c>
      <c r="I9" t="s">
        <v>279</v>
      </c>
      <c r="J9" t="s">
        <v>3</v>
      </c>
      <c r="K9" t="s">
        <v>280</v>
      </c>
      <c r="L9">
        <v>1191</v>
      </c>
      <c r="N9">
        <v>1013</v>
      </c>
      <c r="O9" t="s">
        <v>269</v>
      </c>
      <c r="P9" t="s">
        <v>269</v>
      </c>
      <c r="Q9">
        <v>1</v>
      </c>
      <c r="X9">
        <v>52.47</v>
      </c>
      <c r="Y9">
        <v>0</v>
      </c>
      <c r="Z9">
        <v>0</v>
      </c>
      <c r="AA9">
        <v>0</v>
      </c>
      <c r="AB9">
        <v>665.61</v>
      </c>
      <c r="AC9">
        <v>0</v>
      </c>
      <c r="AD9">
        <v>1</v>
      </c>
      <c r="AE9">
        <v>1</v>
      </c>
      <c r="AF9" t="s">
        <v>3</v>
      </c>
      <c r="AG9">
        <v>52.47</v>
      </c>
      <c r="AH9">
        <v>2</v>
      </c>
      <c r="AI9">
        <v>92701006</v>
      </c>
      <c r="AJ9">
        <v>11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ROW(Source!A33)</f>
        <v>33</v>
      </c>
      <c r="B10">
        <v>92701007</v>
      </c>
      <c r="C10">
        <v>92701005</v>
      </c>
      <c r="D10">
        <v>91260426</v>
      </c>
      <c r="E10">
        <v>118</v>
      </c>
      <c r="F10">
        <v>1</v>
      </c>
      <c r="G10">
        <v>1</v>
      </c>
      <c r="H10">
        <v>1</v>
      </c>
      <c r="I10" t="s">
        <v>270</v>
      </c>
      <c r="J10" t="s">
        <v>3</v>
      </c>
      <c r="K10" t="s">
        <v>271</v>
      </c>
      <c r="L10">
        <v>1191</v>
      </c>
      <c r="N10">
        <v>1013</v>
      </c>
      <c r="O10" t="s">
        <v>269</v>
      </c>
      <c r="P10" t="s">
        <v>269</v>
      </c>
      <c r="Q10">
        <v>1</v>
      </c>
      <c r="X10">
        <v>3.6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2</v>
      </c>
      <c r="AF10" t="s">
        <v>3</v>
      </c>
      <c r="AG10">
        <v>3.6</v>
      </c>
      <c r="AH10">
        <v>2</v>
      </c>
      <c r="AI10">
        <v>92701007</v>
      </c>
      <c r="AJ10">
        <v>12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ROW(Source!A33)</f>
        <v>33</v>
      </c>
      <c r="B11">
        <v>92701008</v>
      </c>
      <c r="C11">
        <v>92701005</v>
      </c>
      <c r="D11">
        <v>91386958</v>
      </c>
      <c r="E11">
        <v>1</v>
      </c>
      <c r="F11">
        <v>1</v>
      </c>
      <c r="G11">
        <v>1</v>
      </c>
      <c r="H11">
        <v>2</v>
      </c>
      <c r="I11" t="s">
        <v>272</v>
      </c>
      <c r="J11" t="s">
        <v>273</v>
      </c>
      <c r="K11" t="s">
        <v>274</v>
      </c>
      <c r="L11">
        <v>1368</v>
      </c>
      <c r="N11">
        <v>1011</v>
      </c>
      <c r="O11" t="s">
        <v>275</v>
      </c>
      <c r="P11" t="s">
        <v>275</v>
      </c>
      <c r="Q11">
        <v>1</v>
      </c>
      <c r="X11">
        <v>3.6</v>
      </c>
      <c r="Y11">
        <v>0</v>
      </c>
      <c r="Z11">
        <v>487.92</v>
      </c>
      <c r="AA11">
        <v>731.08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3.6</v>
      </c>
      <c r="AH11">
        <v>2</v>
      </c>
      <c r="AI11">
        <v>92701008</v>
      </c>
      <c r="AJ11">
        <v>13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ROW(Source!A33)</f>
        <v>33</v>
      </c>
      <c r="B12">
        <v>92701009</v>
      </c>
      <c r="C12">
        <v>92701005</v>
      </c>
      <c r="D12">
        <v>91387978</v>
      </c>
      <c r="E12">
        <v>1</v>
      </c>
      <c r="F12">
        <v>1</v>
      </c>
      <c r="G12">
        <v>1</v>
      </c>
      <c r="H12">
        <v>2</v>
      </c>
      <c r="I12" t="s">
        <v>281</v>
      </c>
      <c r="J12" t="s">
        <v>282</v>
      </c>
      <c r="K12" t="s">
        <v>283</v>
      </c>
      <c r="L12">
        <v>1368</v>
      </c>
      <c r="N12">
        <v>1011</v>
      </c>
      <c r="O12" t="s">
        <v>275</v>
      </c>
      <c r="P12" t="s">
        <v>275</v>
      </c>
      <c r="Q12">
        <v>1</v>
      </c>
      <c r="X12">
        <v>1.2</v>
      </c>
      <c r="Y12">
        <v>0</v>
      </c>
      <c r="Z12">
        <v>32.24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1.2</v>
      </c>
      <c r="AH12">
        <v>2</v>
      </c>
      <c r="AI12">
        <v>92701009</v>
      </c>
      <c r="AJ12">
        <v>14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ROW(Source!A33)</f>
        <v>33</v>
      </c>
      <c r="B13">
        <v>92701010</v>
      </c>
      <c r="C13">
        <v>92701005</v>
      </c>
      <c r="D13">
        <v>91336998</v>
      </c>
      <c r="E13">
        <v>1</v>
      </c>
      <c r="F13">
        <v>1</v>
      </c>
      <c r="G13">
        <v>1</v>
      </c>
      <c r="H13">
        <v>3</v>
      </c>
      <c r="I13" t="s">
        <v>284</v>
      </c>
      <c r="J13" t="s">
        <v>285</v>
      </c>
      <c r="K13" t="s">
        <v>286</v>
      </c>
      <c r="L13">
        <v>1383</v>
      </c>
      <c r="N13">
        <v>1013</v>
      </c>
      <c r="O13" t="s">
        <v>287</v>
      </c>
      <c r="P13" t="s">
        <v>287</v>
      </c>
      <c r="Q13">
        <v>1</v>
      </c>
      <c r="X13">
        <v>1.075</v>
      </c>
      <c r="Y13">
        <v>6.92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1.075</v>
      </c>
      <c r="AH13">
        <v>2</v>
      </c>
      <c r="AI13">
        <v>92701010</v>
      </c>
      <c r="AJ13">
        <v>15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ROW(Source!A33)</f>
        <v>33</v>
      </c>
      <c r="B14">
        <v>92701011</v>
      </c>
      <c r="C14">
        <v>92701005</v>
      </c>
      <c r="D14">
        <v>91266477</v>
      </c>
      <c r="E14">
        <v>118</v>
      </c>
      <c r="F14">
        <v>1</v>
      </c>
      <c r="G14">
        <v>1</v>
      </c>
      <c r="H14">
        <v>3</v>
      </c>
      <c r="I14" t="s">
        <v>30</v>
      </c>
      <c r="J14" t="s">
        <v>3</v>
      </c>
      <c r="K14" t="s">
        <v>31</v>
      </c>
      <c r="L14">
        <v>3277935</v>
      </c>
      <c r="N14">
        <v>1013</v>
      </c>
      <c r="O14" t="s">
        <v>32</v>
      </c>
      <c r="P14" t="s">
        <v>32</v>
      </c>
      <c r="Q14">
        <v>1</v>
      </c>
      <c r="X14">
        <v>3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3</v>
      </c>
      <c r="AG14">
        <v>3</v>
      </c>
      <c r="AH14">
        <v>2</v>
      </c>
      <c r="AI14">
        <v>92701011</v>
      </c>
      <c r="AJ14">
        <v>16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ROW(Source!A35)</f>
        <v>35</v>
      </c>
      <c r="B15">
        <v>92700983</v>
      </c>
      <c r="C15">
        <v>92700982</v>
      </c>
      <c r="D15">
        <v>91260282</v>
      </c>
      <c r="E15">
        <v>118</v>
      </c>
      <c r="F15">
        <v>1</v>
      </c>
      <c r="G15">
        <v>1</v>
      </c>
      <c r="H15">
        <v>1</v>
      </c>
      <c r="I15" t="s">
        <v>288</v>
      </c>
      <c r="J15" t="s">
        <v>3</v>
      </c>
      <c r="K15" t="s">
        <v>289</v>
      </c>
      <c r="L15">
        <v>1191</v>
      </c>
      <c r="N15">
        <v>1013</v>
      </c>
      <c r="O15" t="s">
        <v>269</v>
      </c>
      <c r="P15" t="s">
        <v>269</v>
      </c>
      <c r="Q15">
        <v>1</v>
      </c>
      <c r="X15">
        <v>4.3600000000000003</v>
      </c>
      <c r="Y15">
        <v>0</v>
      </c>
      <c r="Z15">
        <v>0</v>
      </c>
      <c r="AA15">
        <v>0</v>
      </c>
      <c r="AB15">
        <v>840.19</v>
      </c>
      <c r="AC15">
        <v>0</v>
      </c>
      <c r="AD15">
        <v>1</v>
      </c>
      <c r="AE15">
        <v>1</v>
      </c>
      <c r="AF15" t="s">
        <v>3</v>
      </c>
      <c r="AG15">
        <v>4.3600000000000003</v>
      </c>
      <c r="AH15">
        <v>2</v>
      </c>
      <c r="AI15">
        <v>92700983</v>
      </c>
      <c r="AJ15">
        <v>17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ROW(Source!A35)</f>
        <v>35</v>
      </c>
      <c r="B16">
        <v>92700984</v>
      </c>
      <c r="C16">
        <v>92700982</v>
      </c>
      <c r="D16">
        <v>91336998</v>
      </c>
      <c r="E16">
        <v>1</v>
      </c>
      <c r="F16">
        <v>1</v>
      </c>
      <c r="G16">
        <v>1</v>
      </c>
      <c r="H16">
        <v>3</v>
      </c>
      <c r="I16" t="s">
        <v>284</v>
      </c>
      <c r="J16" t="s">
        <v>285</v>
      </c>
      <c r="K16" t="s">
        <v>286</v>
      </c>
      <c r="L16">
        <v>1383</v>
      </c>
      <c r="N16">
        <v>1013</v>
      </c>
      <c r="O16" t="s">
        <v>287</v>
      </c>
      <c r="P16" t="s">
        <v>287</v>
      </c>
      <c r="Q16">
        <v>1</v>
      </c>
      <c r="X16">
        <v>0.8952</v>
      </c>
      <c r="Y16">
        <v>6.92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</v>
      </c>
      <c r="AG16">
        <v>0.8952</v>
      </c>
      <c r="AH16">
        <v>2</v>
      </c>
      <c r="AI16">
        <v>92700984</v>
      </c>
      <c r="AJ16">
        <v>18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ROW(Source!A35)</f>
        <v>35</v>
      </c>
      <c r="B17">
        <v>92700985</v>
      </c>
      <c r="C17">
        <v>92700982</v>
      </c>
      <c r="D17">
        <v>91337140</v>
      </c>
      <c r="E17">
        <v>1</v>
      </c>
      <c r="F17">
        <v>1</v>
      </c>
      <c r="G17">
        <v>1</v>
      </c>
      <c r="H17">
        <v>3</v>
      </c>
      <c r="I17" t="s">
        <v>62</v>
      </c>
      <c r="J17" t="s">
        <v>65</v>
      </c>
      <c r="K17" t="s">
        <v>63</v>
      </c>
      <c r="L17">
        <v>1346</v>
      </c>
      <c r="N17">
        <v>1009</v>
      </c>
      <c r="O17" t="s">
        <v>64</v>
      </c>
      <c r="P17" t="s">
        <v>64</v>
      </c>
      <c r="Q17">
        <v>1</v>
      </c>
      <c r="X17">
        <v>0</v>
      </c>
      <c r="Y17">
        <v>675.01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 t="s">
        <v>3</v>
      </c>
      <c r="AG17">
        <v>0</v>
      </c>
      <c r="AH17">
        <v>2</v>
      </c>
      <c r="AI17">
        <v>92700985</v>
      </c>
      <c r="AJ17">
        <v>19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ROW(Source!A35)</f>
        <v>35</v>
      </c>
      <c r="B18">
        <v>92700986</v>
      </c>
      <c r="C18">
        <v>92700982</v>
      </c>
      <c r="D18">
        <v>91338155</v>
      </c>
      <c r="E18">
        <v>1</v>
      </c>
      <c r="F18">
        <v>1</v>
      </c>
      <c r="G18">
        <v>1</v>
      </c>
      <c r="H18">
        <v>3</v>
      </c>
      <c r="I18" t="s">
        <v>66</v>
      </c>
      <c r="J18" t="s">
        <v>68</v>
      </c>
      <c r="K18" t="s">
        <v>67</v>
      </c>
      <c r="L18">
        <v>1371</v>
      </c>
      <c r="N18">
        <v>1013</v>
      </c>
      <c r="O18" t="s">
        <v>18</v>
      </c>
      <c r="P18" t="s">
        <v>18</v>
      </c>
      <c r="Q18">
        <v>1</v>
      </c>
      <c r="X18">
        <v>0</v>
      </c>
      <c r="Y18">
        <v>257.70999999999998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 t="s">
        <v>3</v>
      </c>
      <c r="AG18">
        <v>0</v>
      </c>
      <c r="AH18">
        <v>2</v>
      </c>
      <c r="AI18">
        <v>92700986</v>
      </c>
      <c r="AJ18">
        <v>20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ROW(Source!A35)</f>
        <v>35</v>
      </c>
      <c r="B19">
        <v>92700987</v>
      </c>
      <c r="C19">
        <v>92700982</v>
      </c>
      <c r="D19">
        <v>91338561</v>
      </c>
      <c r="E19">
        <v>1</v>
      </c>
      <c r="F19">
        <v>1</v>
      </c>
      <c r="G19">
        <v>1</v>
      </c>
      <c r="H19">
        <v>3</v>
      </c>
      <c r="I19" t="s">
        <v>290</v>
      </c>
      <c r="J19" t="s">
        <v>291</v>
      </c>
      <c r="K19" t="s">
        <v>292</v>
      </c>
      <c r="L19">
        <v>1407</v>
      </c>
      <c r="N19">
        <v>1013</v>
      </c>
      <c r="O19" t="s">
        <v>293</v>
      </c>
      <c r="P19" t="s">
        <v>293</v>
      </c>
      <c r="Q19">
        <v>1</v>
      </c>
      <c r="X19">
        <v>4.0000000000000001E-3</v>
      </c>
      <c r="Y19">
        <v>261.08999999999997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3</v>
      </c>
      <c r="AG19">
        <v>4.0000000000000001E-3</v>
      </c>
      <c r="AH19">
        <v>2</v>
      </c>
      <c r="AI19">
        <v>92700987</v>
      </c>
      <c r="AJ19">
        <v>21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ROW(Source!A35)</f>
        <v>35</v>
      </c>
      <c r="B20">
        <v>92700988</v>
      </c>
      <c r="C20">
        <v>92700982</v>
      </c>
      <c r="D20">
        <v>91338861</v>
      </c>
      <c r="E20">
        <v>1</v>
      </c>
      <c r="F20">
        <v>1</v>
      </c>
      <c r="G20">
        <v>1</v>
      </c>
      <c r="H20">
        <v>3</v>
      </c>
      <c r="I20" t="s">
        <v>294</v>
      </c>
      <c r="J20" t="s">
        <v>295</v>
      </c>
      <c r="K20" t="s">
        <v>296</v>
      </c>
      <c r="L20">
        <v>1348</v>
      </c>
      <c r="N20">
        <v>1009</v>
      </c>
      <c r="O20" t="s">
        <v>41</v>
      </c>
      <c r="P20" t="s">
        <v>41</v>
      </c>
      <c r="Q20">
        <v>1000</v>
      </c>
      <c r="X20">
        <v>6.9999999999999994E-5</v>
      </c>
      <c r="Y20">
        <v>263215.45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6.9999999999999994E-5</v>
      </c>
      <c r="AH20">
        <v>2</v>
      </c>
      <c r="AI20">
        <v>92700988</v>
      </c>
      <c r="AJ20">
        <v>22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ROW(Source!A35)</f>
        <v>35</v>
      </c>
      <c r="B21">
        <v>92700989</v>
      </c>
      <c r="C21">
        <v>92700982</v>
      </c>
      <c r="D21">
        <v>91264005</v>
      </c>
      <c r="E21">
        <v>118</v>
      </c>
      <c r="F21">
        <v>1</v>
      </c>
      <c r="G21">
        <v>1</v>
      </c>
      <c r="H21">
        <v>3</v>
      </c>
      <c r="I21" t="s">
        <v>69</v>
      </c>
      <c r="J21" t="s">
        <v>3</v>
      </c>
      <c r="K21" t="s">
        <v>70</v>
      </c>
      <c r="L21">
        <v>1301</v>
      </c>
      <c r="N21">
        <v>1003</v>
      </c>
      <c r="O21" t="s">
        <v>71</v>
      </c>
      <c r="P21" t="s">
        <v>71</v>
      </c>
      <c r="Q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 t="s">
        <v>3</v>
      </c>
      <c r="AG21">
        <v>0</v>
      </c>
      <c r="AH21">
        <v>2</v>
      </c>
      <c r="AI21">
        <v>92700989</v>
      </c>
      <c r="AJ21">
        <v>23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ROW(Source!A35)</f>
        <v>35</v>
      </c>
      <c r="B22">
        <v>92700990</v>
      </c>
      <c r="C22">
        <v>92700982</v>
      </c>
      <c r="D22">
        <v>91362855</v>
      </c>
      <c r="E22">
        <v>1</v>
      </c>
      <c r="F22">
        <v>1</v>
      </c>
      <c r="G22">
        <v>1</v>
      </c>
      <c r="H22">
        <v>3</v>
      </c>
      <c r="I22" t="s">
        <v>297</v>
      </c>
      <c r="J22" t="s">
        <v>298</v>
      </c>
      <c r="K22" t="s">
        <v>299</v>
      </c>
      <c r="L22">
        <v>1377</v>
      </c>
      <c r="N22">
        <v>1013</v>
      </c>
      <c r="O22" t="s">
        <v>54</v>
      </c>
      <c r="P22" t="s">
        <v>54</v>
      </c>
      <c r="Q22">
        <v>1</v>
      </c>
      <c r="X22">
        <v>1</v>
      </c>
      <c r="Y22">
        <v>375.17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1</v>
      </c>
      <c r="AH22">
        <v>2</v>
      </c>
      <c r="AI22">
        <v>92700990</v>
      </c>
      <c r="AJ22">
        <v>24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ROW(Source!A35)</f>
        <v>35</v>
      </c>
      <c r="B23">
        <v>92700991</v>
      </c>
      <c r="C23">
        <v>92700982</v>
      </c>
      <c r="D23">
        <v>91362857</v>
      </c>
      <c r="E23">
        <v>1</v>
      </c>
      <c r="F23">
        <v>1</v>
      </c>
      <c r="G23">
        <v>1</v>
      </c>
      <c r="H23">
        <v>3</v>
      </c>
      <c r="I23" t="s">
        <v>72</v>
      </c>
      <c r="J23" t="s">
        <v>75</v>
      </c>
      <c r="K23" t="s">
        <v>73</v>
      </c>
      <c r="L23">
        <v>1302</v>
      </c>
      <c r="N23">
        <v>1003</v>
      </c>
      <c r="O23" t="s">
        <v>74</v>
      </c>
      <c r="P23" t="s">
        <v>74</v>
      </c>
      <c r="Q23">
        <v>10</v>
      </c>
      <c r="X23">
        <v>0</v>
      </c>
      <c r="Y23">
        <v>368.44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 t="s">
        <v>3</v>
      </c>
      <c r="AG23">
        <v>0</v>
      </c>
      <c r="AH23">
        <v>2</v>
      </c>
      <c r="AI23">
        <v>92700991</v>
      </c>
      <c r="AJ23">
        <v>25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ROW(Source!A35)</f>
        <v>35</v>
      </c>
      <c r="B24">
        <v>92700992</v>
      </c>
      <c r="C24">
        <v>92700982</v>
      </c>
      <c r="D24">
        <v>91265469</v>
      </c>
      <c r="E24">
        <v>118</v>
      </c>
      <c r="F24">
        <v>1</v>
      </c>
      <c r="G24">
        <v>1</v>
      </c>
      <c r="H24">
        <v>3</v>
      </c>
      <c r="I24" t="s">
        <v>76</v>
      </c>
      <c r="J24" t="s">
        <v>3</v>
      </c>
      <c r="K24" t="s">
        <v>77</v>
      </c>
      <c r="L24">
        <v>1477</v>
      </c>
      <c r="N24">
        <v>1013</v>
      </c>
      <c r="O24" t="s">
        <v>78</v>
      </c>
      <c r="P24" t="s">
        <v>79</v>
      </c>
      <c r="Q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 t="s">
        <v>3</v>
      </c>
      <c r="AG24">
        <v>0</v>
      </c>
      <c r="AH24">
        <v>2</v>
      </c>
      <c r="AI24">
        <v>92700992</v>
      </c>
      <c r="AJ24">
        <v>26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ROW(Source!A35)</f>
        <v>35</v>
      </c>
      <c r="B25">
        <v>92700993</v>
      </c>
      <c r="C25">
        <v>92700982</v>
      </c>
      <c r="D25">
        <v>91265663</v>
      </c>
      <c r="E25">
        <v>118</v>
      </c>
      <c r="F25">
        <v>1</v>
      </c>
      <c r="G25">
        <v>1</v>
      </c>
      <c r="H25">
        <v>3</v>
      </c>
      <c r="I25" t="s">
        <v>80</v>
      </c>
      <c r="J25" t="s">
        <v>3</v>
      </c>
      <c r="K25" t="s">
        <v>81</v>
      </c>
      <c r="L25">
        <v>1301</v>
      </c>
      <c r="N25">
        <v>1003</v>
      </c>
      <c r="O25" t="s">
        <v>71</v>
      </c>
      <c r="P25" t="s">
        <v>71</v>
      </c>
      <c r="Q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 t="s">
        <v>3</v>
      </c>
      <c r="AG25">
        <v>0</v>
      </c>
      <c r="AH25">
        <v>2</v>
      </c>
      <c r="AI25">
        <v>92700993</v>
      </c>
      <c r="AJ25">
        <v>27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ROW(Source!A42)</f>
        <v>42</v>
      </c>
      <c r="B26">
        <v>92701014</v>
      </c>
      <c r="C26">
        <v>92701013</v>
      </c>
      <c r="D26">
        <v>91260237</v>
      </c>
      <c r="E26">
        <v>118</v>
      </c>
      <c r="F26">
        <v>1</v>
      </c>
      <c r="G26">
        <v>1</v>
      </c>
      <c r="H26">
        <v>1</v>
      </c>
      <c r="I26" t="s">
        <v>300</v>
      </c>
      <c r="J26" t="s">
        <v>3</v>
      </c>
      <c r="K26" t="s">
        <v>301</v>
      </c>
      <c r="L26">
        <v>1191</v>
      </c>
      <c r="N26">
        <v>1013</v>
      </c>
      <c r="O26" t="s">
        <v>269</v>
      </c>
      <c r="P26" t="s">
        <v>269</v>
      </c>
      <c r="Q26">
        <v>1</v>
      </c>
      <c r="X26">
        <v>39.299999999999997</v>
      </c>
      <c r="Y26">
        <v>0</v>
      </c>
      <c r="Z26">
        <v>0</v>
      </c>
      <c r="AA26">
        <v>0</v>
      </c>
      <c r="AB26">
        <v>690.16</v>
      </c>
      <c r="AC26">
        <v>0</v>
      </c>
      <c r="AD26">
        <v>1</v>
      </c>
      <c r="AE26">
        <v>1</v>
      </c>
      <c r="AF26" t="s">
        <v>3</v>
      </c>
      <c r="AG26">
        <v>39.299999999999997</v>
      </c>
      <c r="AH26">
        <v>2</v>
      </c>
      <c r="AI26">
        <v>92701014</v>
      </c>
      <c r="AJ26">
        <v>28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ROW(Source!A42)</f>
        <v>42</v>
      </c>
      <c r="B27">
        <v>92701015</v>
      </c>
      <c r="C27">
        <v>92701013</v>
      </c>
      <c r="D27">
        <v>91260426</v>
      </c>
      <c r="E27">
        <v>118</v>
      </c>
      <c r="F27">
        <v>1</v>
      </c>
      <c r="G27">
        <v>1</v>
      </c>
      <c r="H27">
        <v>1</v>
      </c>
      <c r="I27" t="s">
        <v>270</v>
      </c>
      <c r="J27" t="s">
        <v>3</v>
      </c>
      <c r="K27" t="s">
        <v>271</v>
      </c>
      <c r="L27">
        <v>1191</v>
      </c>
      <c r="N27">
        <v>1013</v>
      </c>
      <c r="O27" t="s">
        <v>269</v>
      </c>
      <c r="P27" t="s">
        <v>269</v>
      </c>
      <c r="Q27">
        <v>1</v>
      </c>
      <c r="X27">
        <v>0.7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2</v>
      </c>
      <c r="AF27" t="s">
        <v>3</v>
      </c>
      <c r="AG27">
        <v>0.7</v>
      </c>
      <c r="AH27">
        <v>2</v>
      </c>
      <c r="AI27">
        <v>92701015</v>
      </c>
      <c r="AJ27">
        <v>29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ROW(Source!A42)</f>
        <v>42</v>
      </c>
      <c r="B28">
        <v>92701016</v>
      </c>
      <c r="C28">
        <v>92701013</v>
      </c>
      <c r="D28">
        <v>91386958</v>
      </c>
      <c r="E28">
        <v>1</v>
      </c>
      <c r="F28">
        <v>1</v>
      </c>
      <c r="G28">
        <v>1</v>
      </c>
      <c r="H28">
        <v>2</v>
      </c>
      <c r="I28" t="s">
        <v>272</v>
      </c>
      <c r="J28" t="s">
        <v>273</v>
      </c>
      <c r="K28" t="s">
        <v>274</v>
      </c>
      <c r="L28">
        <v>1368</v>
      </c>
      <c r="N28">
        <v>1011</v>
      </c>
      <c r="O28" t="s">
        <v>275</v>
      </c>
      <c r="P28" t="s">
        <v>275</v>
      </c>
      <c r="Q28">
        <v>1</v>
      </c>
      <c r="X28">
        <v>0.7</v>
      </c>
      <c r="Y28">
        <v>0</v>
      </c>
      <c r="Z28">
        <v>487.92</v>
      </c>
      <c r="AA28">
        <v>731.08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0.7</v>
      </c>
      <c r="AH28">
        <v>2</v>
      </c>
      <c r="AI28">
        <v>92701016</v>
      </c>
      <c r="AJ28">
        <v>30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ROW(Source!A42)</f>
        <v>42</v>
      </c>
      <c r="B29">
        <v>92701017</v>
      </c>
      <c r="C29">
        <v>92701013</v>
      </c>
      <c r="D29">
        <v>91266477</v>
      </c>
      <c r="E29">
        <v>118</v>
      </c>
      <c r="F29">
        <v>1</v>
      </c>
      <c r="G29">
        <v>1</v>
      </c>
      <c r="H29">
        <v>3</v>
      </c>
      <c r="I29" t="s">
        <v>30</v>
      </c>
      <c r="J29" t="s">
        <v>3</v>
      </c>
      <c r="K29" t="s">
        <v>31</v>
      </c>
      <c r="L29">
        <v>3277935</v>
      </c>
      <c r="N29">
        <v>1013</v>
      </c>
      <c r="O29" t="s">
        <v>32</v>
      </c>
      <c r="P29" t="s">
        <v>32</v>
      </c>
      <c r="Q29">
        <v>1</v>
      </c>
      <c r="X29">
        <v>3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t="s">
        <v>3</v>
      </c>
      <c r="AG29">
        <v>3</v>
      </c>
      <c r="AH29">
        <v>2</v>
      </c>
      <c r="AI29">
        <v>92701017</v>
      </c>
      <c r="AJ29">
        <v>31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ROW(Source!A47)</f>
        <v>47</v>
      </c>
      <c r="B30">
        <v>92696136</v>
      </c>
      <c r="C30">
        <v>92696135</v>
      </c>
      <c r="D30">
        <v>91260237</v>
      </c>
      <c r="E30">
        <v>118</v>
      </c>
      <c r="F30">
        <v>1</v>
      </c>
      <c r="G30">
        <v>1</v>
      </c>
      <c r="H30">
        <v>1</v>
      </c>
      <c r="I30" t="s">
        <v>300</v>
      </c>
      <c r="J30" t="s">
        <v>3</v>
      </c>
      <c r="K30" t="s">
        <v>301</v>
      </c>
      <c r="L30">
        <v>1191</v>
      </c>
      <c r="N30">
        <v>1013</v>
      </c>
      <c r="O30" t="s">
        <v>269</v>
      </c>
      <c r="P30" t="s">
        <v>269</v>
      </c>
      <c r="Q30">
        <v>1</v>
      </c>
      <c r="X30">
        <v>39.299999999999997</v>
      </c>
      <c r="Y30">
        <v>0</v>
      </c>
      <c r="Z30">
        <v>0</v>
      </c>
      <c r="AA30">
        <v>0</v>
      </c>
      <c r="AB30">
        <v>690.16</v>
      </c>
      <c r="AC30">
        <v>0</v>
      </c>
      <c r="AD30">
        <v>1</v>
      </c>
      <c r="AE30">
        <v>1</v>
      </c>
      <c r="AF30" t="s">
        <v>3</v>
      </c>
      <c r="AG30">
        <v>39.299999999999997</v>
      </c>
      <c r="AH30">
        <v>2</v>
      </c>
      <c r="AI30">
        <v>92696136</v>
      </c>
      <c r="AJ30">
        <v>35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ROW(Source!A47)</f>
        <v>47</v>
      </c>
      <c r="B31">
        <v>92696137</v>
      </c>
      <c r="C31">
        <v>92696135</v>
      </c>
      <c r="D31">
        <v>91260426</v>
      </c>
      <c r="E31">
        <v>118</v>
      </c>
      <c r="F31">
        <v>1</v>
      </c>
      <c r="G31">
        <v>1</v>
      </c>
      <c r="H31">
        <v>1</v>
      </c>
      <c r="I31" t="s">
        <v>270</v>
      </c>
      <c r="J31" t="s">
        <v>3</v>
      </c>
      <c r="K31" t="s">
        <v>271</v>
      </c>
      <c r="L31">
        <v>1191</v>
      </c>
      <c r="N31">
        <v>1013</v>
      </c>
      <c r="O31" t="s">
        <v>269</v>
      </c>
      <c r="P31" t="s">
        <v>269</v>
      </c>
      <c r="Q31">
        <v>1</v>
      </c>
      <c r="X31">
        <v>0.7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2</v>
      </c>
      <c r="AF31" t="s">
        <v>3</v>
      </c>
      <c r="AG31">
        <v>0.7</v>
      </c>
      <c r="AH31">
        <v>2</v>
      </c>
      <c r="AI31">
        <v>92696137</v>
      </c>
      <c r="AJ31">
        <v>36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ROW(Source!A47)</f>
        <v>47</v>
      </c>
      <c r="B32">
        <v>92696138</v>
      </c>
      <c r="C32">
        <v>92696135</v>
      </c>
      <c r="D32">
        <v>91386958</v>
      </c>
      <c r="E32">
        <v>1</v>
      </c>
      <c r="F32">
        <v>1</v>
      </c>
      <c r="G32">
        <v>1</v>
      </c>
      <c r="H32">
        <v>2</v>
      </c>
      <c r="I32" t="s">
        <v>272</v>
      </c>
      <c r="J32" t="s">
        <v>273</v>
      </c>
      <c r="K32" t="s">
        <v>274</v>
      </c>
      <c r="L32">
        <v>1368</v>
      </c>
      <c r="N32">
        <v>1011</v>
      </c>
      <c r="O32" t="s">
        <v>275</v>
      </c>
      <c r="P32" t="s">
        <v>275</v>
      </c>
      <c r="Q32">
        <v>1</v>
      </c>
      <c r="X32">
        <v>0.7</v>
      </c>
      <c r="Y32">
        <v>0</v>
      </c>
      <c r="Z32">
        <v>487.92</v>
      </c>
      <c r="AA32">
        <v>731.08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0.7</v>
      </c>
      <c r="AH32">
        <v>2</v>
      </c>
      <c r="AI32">
        <v>92696138</v>
      </c>
      <c r="AJ32">
        <v>37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ROW(Source!A47)</f>
        <v>47</v>
      </c>
      <c r="B33">
        <v>92696139</v>
      </c>
      <c r="C33">
        <v>92696135</v>
      </c>
      <c r="D33">
        <v>91266477</v>
      </c>
      <c r="E33">
        <v>118</v>
      </c>
      <c r="F33">
        <v>1</v>
      </c>
      <c r="G33">
        <v>1</v>
      </c>
      <c r="H33">
        <v>3</v>
      </c>
      <c r="I33" t="s">
        <v>30</v>
      </c>
      <c r="J33" t="s">
        <v>3</v>
      </c>
      <c r="K33" t="s">
        <v>31</v>
      </c>
      <c r="L33">
        <v>3277935</v>
      </c>
      <c r="N33">
        <v>1013</v>
      </c>
      <c r="O33" t="s">
        <v>32</v>
      </c>
      <c r="P33" t="s">
        <v>32</v>
      </c>
      <c r="Q33">
        <v>1</v>
      </c>
      <c r="X33">
        <v>3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 t="s">
        <v>3</v>
      </c>
      <c r="AG33">
        <v>3</v>
      </c>
      <c r="AH33">
        <v>2</v>
      </c>
      <c r="AI33">
        <v>92696139</v>
      </c>
      <c r="AJ33">
        <v>38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ROW(Source!A50)</f>
        <v>50</v>
      </c>
      <c r="B34">
        <v>92695892</v>
      </c>
      <c r="C34">
        <v>92695889</v>
      </c>
      <c r="D34">
        <v>91260239</v>
      </c>
      <c r="E34">
        <v>118</v>
      </c>
      <c r="F34">
        <v>1</v>
      </c>
      <c r="G34">
        <v>1</v>
      </c>
      <c r="H34">
        <v>1</v>
      </c>
      <c r="I34" t="s">
        <v>302</v>
      </c>
      <c r="J34" t="s">
        <v>3</v>
      </c>
      <c r="K34" t="s">
        <v>303</v>
      </c>
      <c r="L34">
        <v>1191</v>
      </c>
      <c r="N34">
        <v>1013</v>
      </c>
      <c r="O34" t="s">
        <v>269</v>
      </c>
      <c r="P34" t="s">
        <v>269</v>
      </c>
      <c r="Q34">
        <v>1</v>
      </c>
      <c r="X34">
        <v>7.94</v>
      </c>
      <c r="Y34">
        <v>0</v>
      </c>
      <c r="Z34">
        <v>0</v>
      </c>
      <c r="AA34">
        <v>0</v>
      </c>
      <c r="AB34">
        <v>698.34</v>
      </c>
      <c r="AC34">
        <v>0</v>
      </c>
      <c r="AD34">
        <v>1</v>
      </c>
      <c r="AE34">
        <v>1</v>
      </c>
      <c r="AF34" t="s">
        <v>3</v>
      </c>
      <c r="AG34">
        <v>7.94</v>
      </c>
      <c r="AH34">
        <v>2</v>
      </c>
      <c r="AI34">
        <v>92695890</v>
      </c>
      <c r="AJ34">
        <v>40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ROW(Source!A50)</f>
        <v>50</v>
      </c>
      <c r="B35">
        <v>92695893</v>
      </c>
      <c r="C35">
        <v>92695889</v>
      </c>
      <c r="D35">
        <v>91266477</v>
      </c>
      <c r="E35">
        <v>118</v>
      </c>
      <c r="F35">
        <v>1</v>
      </c>
      <c r="G35">
        <v>1</v>
      </c>
      <c r="H35">
        <v>3</v>
      </c>
      <c r="I35" t="s">
        <v>30</v>
      </c>
      <c r="J35" t="s">
        <v>3</v>
      </c>
      <c r="K35" t="s">
        <v>31</v>
      </c>
      <c r="L35">
        <v>3277935</v>
      </c>
      <c r="N35">
        <v>1013</v>
      </c>
      <c r="O35" t="s">
        <v>32</v>
      </c>
      <c r="P35" t="s">
        <v>32</v>
      </c>
      <c r="Q35">
        <v>1</v>
      </c>
      <c r="X35">
        <v>3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 t="s">
        <v>3</v>
      </c>
      <c r="AG35">
        <v>3</v>
      </c>
      <c r="AH35">
        <v>2</v>
      </c>
      <c r="AI35">
        <v>92695891</v>
      </c>
      <c r="AJ35">
        <v>41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ROW(Source!A52)</f>
        <v>52</v>
      </c>
      <c r="B36">
        <v>92695899</v>
      </c>
      <c r="C36">
        <v>92695895</v>
      </c>
      <c r="D36">
        <v>91260253</v>
      </c>
      <c r="E36">
        <v>118</v>
      </c>
      <c r="F36">
        <v>1</v>
      </c>
      <c r="G36">
        <v>1</v>
      </c>
      <c r="H36">
        <v>1</v>
      </c>
      <c r="I36" t="s">
        <v>267</v>
      </c>
      <c r="J36" t="s">
        <v>3</v>
      </c>
      <c r="K36" t="s">
        <v>268</v>
      </c>
      <c r="L36">
        <v>1191</v>
      </c>
      <c r="N36">
        <v>1013</v>
      </c>
      <c r="O36" t="s">
        <v>269</v>
      </c>
      <c r="P36" t="s">
        <v>269</v>
      </c>
      <c r="Q36">
        <v>1</v>
      </c>
      <c r="X36">
        <v>33.33</v>
      </c>
      <c r="Y36">
        <v>0</v>
      </c>
      <c r="Z36">
        <v>0</v>
      </c>
      <c r="AA36">
        <v>0</v>
      </c>
      <c r="AB36">
        <v>741.99</v>
      </c>
      <c r="AC36">
        <v>0</v>
      </c>
      <c r="AD36">
        <v>1</v>
      </c>
      <c r="AE36">
        <v>1</v>
      </c>
      <c r="AF36" t="s">
        <v>3</v>
      </c>
      <c r="AG36">
        <v>33.33</v>
      </c>
      <c r="AH36">
        <v>2</v>
      </c>
      <c r="AI36">
        <v>92695896</v>
      </c>
      <c r="AJ36">
        <v>42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ROW(Source!A52)</f>
        <v>52</v>
      </c>
      <c r="B37">
        <v>92695900</v>
      </c>
      <c r="C37">
        <v>92695895</v>
      </c>
      <c r="D37">
        <v>91266477</v>
      </c>
      <c r="E37">
        <v>118</v>
      </c>
      <c r="F37">
        <v>1</v>
      </c>
      <c r="G37">
        <v>1</v>
      </c>
      <c r="H37">
        <v>3</v>
      </c>
      <c r="I37" t="s">
        <v>30</v>
      </c>
      <c r="J37" t="s">
        <v>3</v>
      </c>
      <c r="K37" t="s">
        <v>31</v>
      </c>
      <c r="L37">
        <v>3277935</v>
      </c>
      <c r="N37">
        <v>1013</v>
      </c>
      <c r="O37" t="s">
        <v>32</v>
      </c>
      <c r="P37" t="s">
        <v>32</v>
      </c>
      <c r="Q37">
        <v>1</v>
      </c>
      <c r="X37">
        <v>3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s">
        <v>3</v>
      </c>
      <c r="AG37">
        <v>3</v>
      </c>
      <c r="AH37">
        <v>2</v>
      </c>
      <c r="AI37">
        <v>92695897</v>
      </c>
      <c r="AJ37">
        <v>43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ROW(Source!A55)</f>
        <v>55</v>
      </c>
      <c r="B38">
        <v>92695907</v>
      </c>
      <c r="C38">
        <v>92695903</v>
      </c>
      <c r="D38">
        <v>91260259</v>
      </c>
      <c r="E38">
        <v>118</v>
      </c>
      <c r="F38">
        <v>1</v>
      </c>
      <c r="G38">
        <v>1</v>
      </c>
      <c r="H38">
        <v>1</v>
      </c>
      <c r="I38" t="s">
        <v>304</v>
      </c>
      <c r="J38" t="s">
        <v>3</v>
      </c>
      <c r="K38" t="s">
        <v>305</v>
      </c>
      <c r="L38">
        <v>1191</v>
      </c>
      <c r="N38">
        <v>1013</v>
      </c>
      <c r="O38" t="s">
        <v>269</v>
      </c>
      <c r="P38" t="s">
        <v>269</v>
      </c>
      <c r="Q38">
        <v>1</v>
      </c>
      <c r="X38">
        <v>9.66</v>
      </c>
      <c r="Y38">
        <v>0</v>
      </c>
      <c r="Z38">
        <v>0</v>
      </c>
      <c r="AA38">
        <v>0</v>
      </c>
      <c r="AB38">
        <v>763.81</v>
      </c>
      <c r="AC38">
        <v>0</v>
      </c>
      <c r="AD38">
        <v>1</v>
      </c>
      <c r="AE38">
        <v>1</v>
      </c>
      <c r="AF38" t="s">
        <v>3</v>
      </c>
      <c r="AG38">
        <v>9.66</v>
      </c>
      <c r="AH38">
        <v>2</v>
      </c>
      <c r="AI38">
        <v>92695904</v>
      </c>
      <c r="AJ38">
        <v>45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ROW(Source!A55)</f>
        <v>55</v>
      </c>
      <c r="B39">
        <v>92695908</v>
      </c>
      <c r="C39">
        <v>92695903</v>
      </c>
      <c r="D39">
        <v>91266477</v>
      </c>
      <c r="E39">
        <v>118</v>
      </c>
      <c r="F39">
        <v>1</v>
      </c>
      <c r="G39">
        <v>1</v>
      </c>
      <c r="H39">
        <v>3</v>
      </c>
      <c r="I39" t="s">
        <v>30</v>
      </c>
      <c r="J39" t="s">
        <v>3</v>
      </c>
      <c r="K39" t="s">
        <v>31</v>
      </c>
      <c r="L39">
        <v>3277935</v>
      </c>
      <c r="N39">
        <v>1013</v>
      </c>
      <c r="O39" t="s">
        <v>32</v>
      </c>
      <c r="P39" t="s">
        <v>32</v>
      </c>
      <c r="Q39">
        <v>1</v>
      </c>
      <c r="X39">
        <v>3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 t="s">
        <v>3</v>
      </c>
      <c r="AG39">
        <v>3</v>
      </c>
      <c r="AH39">
        <v>2</v>
      </c>
      <c r="AI39">
        <v>92695905</v>
      </c>
      <c r="AJ39">
        <v>46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ROW(Source!A58)</f>
        <v>58</v>
      </c>
      <c r="B40">
        <v>92695915</v>
      </c>
      <c r="C40">
        <v>92695911</v>
      </c>
      <c r="D40">
        <v>91260245</v>
      </c>
      <c r="E40">
        <v>118</v>
      </c>
      <c r="F40">
        <v>1</v>
      </c>
      <c r="G40">
        <v>1</v>
      </c>
      <c r="H40">
        <v>1</v>
      </c>
      <c r="I40" t="s">
        <v>306</v>
      </c>
      <c r="J40" t="s">
        <v>3</v>
      </c>
      <c r="K40" t="s">
        <v>307</v>
      </c>
      <c r="L40">
        <v>1191</v>
      </c>
      <c r="N40">
        <v>1013</v>
      </c>
      <c r="O40" t="s">
        <v>269</v>
      </c>
      <c r="P40" t="s">
        <v>269</v>
      </c>
      <c r="Q40">
        <v>1</v>
      </c>
      <c r="X40">
        <v>29.5</v>
      </c>
      <c r="Y40">
        <v>0</v>
      </c>
      <c r="Z40">
        <v>0</v>
      </c>
      <c r="AA40">
        <v>0</v>
      </c>
      <c r="AB40">
        <v>722.89</v>
      </c>
      <c r="AC40">
        <v>0</v>
      </c>
      <c r="AD40">
        <v>1</v>
      </c>
      <c r="AE40">
        <v>1</v>
      </c>
      <c r="AF40" t="s">
        <v>3</v>
      </c>
      <c r="AG40">
        <v>29.5</v>
      </c>
      <c r="AH40">
        <v>2</v>
      </c>
      <c r="AI40">
        <v>92695912</v>
      </c>
      <c r="AJ40">
        <v>48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ROW(Source!A58)</f>
        <v>58</v>
      </c>
      <c r="B41">
        <v>92695916</v>
      </c>
      <c r="C41">
        <v>92695911</v>
      </c>
      <c r="D41">
        <v>91266477</v>
      </c>
      <c r="E41">
        <v>118</v>
      </c>
      <c r="F41">
        <v>1</v>
      </c>
      <c r="G41">
        <v>1</v>
      </c>
      <c r="H41">
        <v>3</v>
      </c>
      <c r="I41" t="s">
        <v>30</v>
      </c>
      <c r="J41" t="s">
        <v>3</v>
      </c>
      <c r="K41" t="s">
        <v>31</v>
      </c>
      <c r="L41">
        <v>3277935</v>
      </c>
      <c r="N41">
        <v>1013</v>
      </c>
      <c r="O41" t="s">
        <v>32</v>
      </c>
      <c r="P41" t="s">
        <v>32</v>
      </c>
      <c r="Q41">
        <v>1</v>
      </c>
      <c r="X41">
        <v>3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s">
        <v>3</v>
      </c>
      <c r="AG41">
        <v>3</v>
      </c>
      <c r="AH41">
        <v>2</v>
      </c>
      <c r="AI41">
        <v>92695913</v>
      </c>
      <c r="AJ41">
        <v>49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ROW(Source!A61)</f>
        <v>61</v>
      </c>
      <c r="B42">
        <v>92695941</v>
      </c>
      <c r="C42">
        <v>92695919</v>
      </c>
      <c r="D42">
        <v>91260241</v>
      </c>
      <c r="E42">
        <v>118</v>
      </c>
      <c r="F42">
        <v>1</v>
      </c>
      <c r="G42">
        <v>1</v>
      </c>
      <c r="H42">
        <v>1</v>
      </c>
      <c r="I42" t="s">
        <v>308</v>
      </c>
      <c r="J42" t="s">
        <v>3</v>
      </c>
      <c r="K42" t="s">
        <v>309</v>
      </c>
      <c r="L42">
        <v>1191</v>
      </c>
      <c r="N42">
        <v>1013</v>
      </c>
      <c r="O42" t="s">
        <v>269</v>
      </c>
      <c r="P42" t="s">
        <v>269</v>
      </c>
      <c r="Q42">
        <v>1</v>
      </c>
      <c r="X42">
        <v>2.36</v>
      </c>
      <c r="Y42">
        <v>0</v>
      </c>
      <c r="Z42">
        <v>0</v>
      </c>
      <c r="AA42">
        <v>0</v>
      </c>
      <c r="AB42">
        <v>706.53</v>
      </c>
      <c r="AC42">
        <v>0</v>
      </c>
      <c r="AD42">
        <v>1</v>
      </c>
      <c r="AE42">
        <v>1</v>
      </c>
      <c r="AF42" t="s">
        <v>3</v>
      </c>
      <c r="AG42">
        <v>2.36</v>
      </c>
      <c r="AH42">
        <v>2</v>
      </c>
      <c r="AI42">
        <v>92695920</v>
      </c>
      <c r="AJ42">
        <v>51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ROW(Source!A61)</f>
        <v>61</v>
      </c>
      <c r="B43">
        <v>92695942</v>
      </c>
      <c r="C43">
        <v>92695919</v>
      </c>
      <c r="D43">
        <v>91260426</v>
      </c>
      <c r="E43">
        <v>118</v>
      </c>
      <c r="F43">
        <v>1</v>
      </c>
      <c r="G43">
        <v>1</v>
      </c>
      <c r="H43">
        <v>1</v>
      </c>
      <c r="I43" t="s">
        <v>270</v>
      </c>
      <c r="J43" t="s">
        <v>3</v>
      </c>
      <c r="K43" t="s">
        <v>271</v>
      </c>
      <c r="L43">
        <v>1191</v>
      </c>
      <c r="N43">
        <v>1013</v>
      </c>
      <c r="O43" t="s">
        <v>269</v>
      </c>
      <c r="P43" t="s">
        <v>269</v>
      </c>
      <c r="Q43">
        <v>1</v>
      </c>
      <c r="X43">
        <v>0.02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2</v>
      </c>
      <c r="AF43" t="s">
        <v>3</v>
      </c>
      <c r="AG43">
        <v>0.02</v>
      </c>
      <c r="AH43">
        <v>2</v>
      </c>
      <c r="AI43">
        <v>92695921</v>
      </c>
      <c r="AJ43">
        <v>52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ROW(Source!A61)</f>
        <v>61</v>
      </c>
      <c r="B44">
        <v>92695943</v>
      </c>
      <c r="C44">
        <v>92695919</v>
      </c>
      <c r="D44">
        <v>91386879</v>
      </c>
      <c r="E44">
        <v>1</v>
      </c>
      <c r="F44">
        <v>1</v>
      </c>
      <c r="G44">
        <v>1</v>
      </c>
      <c r="H44">
        <v>2</v>
      </c>
      <c r="I44" t="s">
        <v>310</v>
      </c>
      <c r="J44" t="s">
        <v>311</v>
      </c>
      <c r="K44" t="s">
        <v>312</v>
      </c>
      <c r="L44">
        <v>1368</v>
      </c>
      <c r="N44">
        <v>1011</v>
      </c>
      <c r="O44" t="s">
        <v>275</v>
      </c>
      <c r="P44" t="s">
        <v>275</v>
      </c>
      <c r="Q44">
        <v>1</v>
      </c>
      <c r="X44">
        <v>0.01</v>
      </c>
      <c r="Y44">
        <v>0</v>
      </c>
      <c r="Z44">
        <v>1585.56</v>
      </c>
      <c r="AA44">
        <v>982.04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0.01</v>
      </c>
      <c r="AH44">
        <v>2</v>
      </c>
      <c r="AI44">
        <v>92695922</v>
      </c>
      <c r="AJ44">
        <v>53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ROW(Source!A61)</f>
        <v>61</v>
      </c>
      <c r="B45">
        <v>92695944</v>
      </c>
      <c r="C45">
        <v>92695919</v>
      </c>
      <c r="D45">
        <v>91387781</v>
      </c>
      <c r="E45">
        <v>1</v>
      </c>
      <c r="F45">
        <v>1</v>
      </c>
      <c r="G45">
        <v>1</v>
      </c>
      <c r="H45">
        <v>2</v>
      </c>
      <c r="I45" t="s">
        <v>314</v>
      </c>
      <c r="J45" t="s">
        <v>315</v>
      </c>
      <c r="K45" t="s">
        <v>316</v>
      </c>
      <c r="L45">
        <v>1368</v>
      </c>
      <c r="N45">
        <v>1011</v>
      </c>
      <c r="O45" t="s">
        <v>275</v>
      </c>
      <c r="P45" t="s">
        <v>275</v>
      </c>
      <c r="Q45">
        <v>1</v>
      </c>
      <c r="X45">
        <v>0.01</v>
      </c>
      <c r="Y45">
        <v>0</v>
      </c>
      <c r="Z45">
        <v>544.91999999999996</v>
      </c>
      <c r="AA45">
        <v>731.08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0.01</v>
      </c>
      <c r="AH45">
        <v>2</v>
      </c>
      <c r="AI45">
        <v>92695923</v>
      </c>
      <c r="AJ45">
        <v>54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ROW(Source!A61)</f>
        <v>61</v>
      </c>
      <c r="B46">
        <v>92695945</v>
      </c>
      <c r="C46">
        <v>92695919</v>
      </c>
      <c r="D46">
        <v>91387978</v>
      </c>
      <c r="E46">
        <v>1</v>
      </c>
      <c r="F46">
        <v>1</v>
      </c>
      <c r="G46">
        <v>1</v>
      </c>
      <c r="H46">
        <v>2</v>
      </c>
      <c r="I46" t="s">
        <v>281</v>
      </c>
      <c r="J46" t="s">
        <v>282</v>
      </c>
      <c r="K46" t="s">
        <v>283</v>
      </c>
      <c r="L46">
        <v>1368</v>
      </c>
      <c r="N46">
        <v>1011</v>
      </c>
      <c r="O46" t="s">
        <v>275</v>
      </c>
      <c r="P46" t="s">
        <v>275</v>
      </c>
      <c r="Q46">
        <v>1</v>
      </c>
      <c r="X46">
        <v>0.1</v>
      </c>
      <c r="Y46">
        <v>0</v>
      </c>
      <c r="Z46">
        <v>32.24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0.1</v>
      </c>
      <c r="AH46">
        <v>2</v>
      </c>
      <c r="AI46">
        <v>92695924</v>
      </c>
      <c r="AJ46">
        <v>55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ROW(Source!A61)</f>
        <v>61</v>
      </c>
      <c r="B47">
        <v>92695946</v>
      </c>
      <c r="C47">
        <v>92695919</v>
      </c>
      <c r="D47">
        <v>91334952</v>
      </c>
      <c r="E47">
        <v>1</v>
      </c>
      <c r="F47">
        <v>1</v>
      </c>
      <c r="G47">
        <v>1</v>
      </c>
      <c r="H47">
        <v>3</v>
      </c>
      <c r="I47" t="s">
        <v>317</v>
      </c>
      <c r="J47" t="s">
        <v>318</v>
      </c>
      <c r="K47" t="s">
        <v>319</v>
      </c>
      <c r="L47">
        <v>1346</v>
      </c>
      <c r="N47">
        <v>1009</v>
      </c>
      <c r="O47" t="s">
        <v>64</v>
      </c>
      <c r="P47" t="s">
        <v>64</v>
      </c>
      <c r="Q47">
        <v>1</v>
      </c>
      <c r="X47">
        <v>1.2E-2</v>
      </c>
      <c r="Y47">
        <v>150.04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1.2E-2</v>
      </c>
      <c r="AH47">
        <v>2</v>
      </c>
      <c r="AI47">
        <v>92695925</v>
      </c>
      <c r="AJ47">
        <v>56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ROW(Source!A61)</f>
        <v>61</v>
      </c>
      <c r="B48">
        <v>92695947</v>
      </c>
      <c r="C48">
        <v>92695919</v>
      </c>
      <c r="D48">
        <v>91336974</v>
      </c>
      <c r="E48">
        <v>1</v>
      </c>
      <c r="F48">
        <v>1</v>
      </c>
      <c r="G48">
        <v>1</v>
      </c>
      <c r="H48">
        <v>3</v>
      </c>
      <c r="I48" t="s">
        <v>320</v>
      </c>
      <c r="J48" t="s">
        <v>321</v>
      </c>
      <c r="K48" t="s">
        <v>322</v>
      </c>
      <c r="L48">
        <v>1346</v>
      </c>
      <c r="N48">
        <v>1009</v>
      </c>
      <c r="O48" t="s">
        <v>64</v>
      </c>
      <c r="P48" t="s">
        <v>64</v>
      </c>
      <c r="Q48">
        <v>1</v>
      </c>
      <c r="X48">
        <v>2E-3</v>
      </c>
      <c r="Y48">
        <v>187.38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2E-3</v>
      </c>
      <c r="AH48">
        <v>2</v>
      </c>
      <c r="AI48">
        <v>92695926</v>
      </c>
      <c r="AJ48">
        <v>57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ROW(Source!A61)</f>
        <v>61</v>
      </c>
      <c r="B49">
        <v>92695948</v>
      </c>
      <c r="C49">
        <v>92695919</v>
      </c>
      <c r="D49">
        <v>91336998</v>
      </c>
      <c r="E49">
        <v>1</v>
      </c>
      <c r="F49">
        <v>1</v>
      </c>
      <c r="G49">
        <v>1</v>
      </c>
      <c r="H49">
        <v>3</v>
      </c>
      <c r="I49" t="s">
        <v>284</v>
      </c>
      <c r="J49" t="s">
        <v>285</v>
      </c>
      <c r="K49" t="s">
        <v>286</v>
      </c>
      <c r="L49">
        <v>1383</v>
      </c>
      <c r="N49">
        <v>1013</v>
      </c>
      <c r="O49" t="s">
        <v>287</v>
      </c>
      <c r="P49" t="s">
        <v>287</v>
      </c>
      <c r="Q49">
        <v>1</v>
      </c>
      <c r="X49">
        <v>6.2399999999999997E-2</v>
      </c>
      <c r="Y49">
        <v>6.92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6.2399999999999997E-2</v>
      </c>
      <c r="AH49">
        <v>2</v>
      </c>
      <c r="AI49">
        <v>92695927</v>
      </c>
      <c r="AJ49">
        <v>58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ROW(Source!A61)</f>
        <v>61</v>
      </c>
      <c r="B50">
        <v>92695949</v>
      </c>
      <c r="C50">
        <v>92695919</v>
      </c>
      <c r="D50">
        <v>91337154</v>
      </c>
      <c r="E50">
        <v>1</v>
      </c>
      <c r="F50">
        <v>1</v>
      </c>
      <c r="G50">
        <v>1</v>
      </c>
      <c r="H50">
        <v>3</v>
      </c>
      <c r="I50" t="s">
        <v>323</v>
      </c>
      <c r="J50" t="s">
        <v>324</v>
      </c>
      <c r="K50" t="s">
        <v>325</v>
      </c>
      <c r="L50">
        <v>1301</v>
      </c>
      <c r="N50">
        <v>1003</v>
      </c>
      <c r="O50" t="s">
        <v>71</v>
      </c>
      <c r="P50" t="s">
        <v>71</v>
      </c>
      <c r="Q50">
        <v>1</v>
      </c>
      <c r="X50">
        <v>2</v>
      </c>
      <c r="Y50">
        <v>5.87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2</v>
      </c>
      <c r="AH50">
        <v>2</v>
      </c>
      <c r="AI50">
        <v>92695928</v>
      </c>
      <c r="AJ50">
        <v>59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ROW(Source!A61)</f>
        <v>61</v>
      </c>
      <c r="B51">
        <v>92695950</v>
      </c>
      <c r="C51">
        <v>92695919</v>
      </c>
      <c r="D51">
        <v>91337740</v>
      </c>
      <c r="E51">
        <v>1</v>
      </c>
      <c r="F51">
        <v>1</v>
      </c>
      <c r="G51">
        <v>1</v>
      </c>
      <c r="H51">
        <v>3</v>
      </c>
      <c r="I51" t="s">
        <v>326</v>
      </c>
      <c r="J51" t="s">
        <v>327</v>
      </c>
      <c r="K51" t="s">
        <v>328</v>
      </c>
      <c r="L51">
        <v>1346</v>
      </c>
      <c r="N51">
        <v>1009</v>
      </c>
      <c r="O51" t="s">
        <v>64</v>
      </c>
      <c r="P51" t="s">
        <v>64</v>
      </c>
      <c r="Q51">
        <v>1</v>
      </c>
      <c r="X51">
        <v>0.09</v>
      </c>
      <c r="Y51">
        <v>155.63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0.09</v>
      </c>
      <c r="AH51">
        <v>2</v>
      </c>
      <c r="AI51">
        <v>92695929</v>
      </c>
      <c r="AJ51">
        <v>60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ROW(Source!A61)</f>
        <v>61</v>
      </c>
      <c r="B52">
        <v>92695951</v>
      </c>
      <c r="C52">
        <v>92695919</v>
      </c>
      <c r="D52">
        <v>91338493</v>
      </c>
      <c r="E52">
        <v>1</v>
      </c>
      <c r="F52">
        <v>1</v>
      </c>
      <c r="G52">
        <v>1</v>
      </c>
      <c r="H52">
        <v>3</v>
      </c>
      <c r="I52" t="s">
        <v>329</v>
      </c>
      <c r="J52" t="s">
        <v>330</v>
      </c>
      <c r="K52" t="s">
        <v>331</v>
      </c>
      <c r="L52">
        <v>1346</v>
      </c>
      <c r="N52">
        <v>1009</v>
      </c>
      <c r="O52" t="s">
        <v>64</v>
      </c>
      <c r="P52" t="s">
        <v>64</v>
      </c>
      <c r="Q52">
        <v>1</v>
      </c>
      <c r="X52">
        <v>0.373</v>
      </c>
      <c r="Y52">
        <v>174.93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0.373</v>
      </c>
      <c r="AH52">
        <v>2</v>
      </c>
      <c r="AI52">
        <v>92695930</v>
      </c>
      <c r="AJ52">
        <v>61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ROW(Source!A61)</f>
        <v>61</v>
      </c>
      <c r="B53">
        <v>92695952</v>
      </c>
      <c r="C53">
        <v>92695919</v>
      </c>
      <c r="D53">
        <v>91338559</v>
      </c>
      <c r="E53">
        <v>1</v>
      </c>
      <c r="F53">
        <v>1</v>
      </c>
      <c r="G53">
        <v>1</v>
      </c>
      <c r="H53">
        <v>3</v>
      </c>
      <c r="I53" t="s">
        <v>332</v>
      </c>
      <c r="J53" t="s">
        <v>333</v>
      </c>
      <c r="K53" t="s">
        <v>334</v>
      </c>
      <c r="L53">
        <v>1425</v>
      </c>
      <c r="N53">
        <v>1013</v>
      </c>
      <c r="O53" t="s">
        <v>335</v>
      </c>
      <c r="P53" t="s">
        <v>335</v>
      </c>
      <c r="Q53">
        <v>1</v>
      </c>
      <c r="X53">
        <v>0.02</v>
      </c>
      <c r="Y53">
        <v>41.71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0.02</v>
      </c>
      <c r="AH53">
        <v>2</v>
      </c>
      <c r="AI53">
        <v>92695931</v>
      </c>
      <c r="AJ53">
        <v>62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ROW(Source!A61)</f>
        <v>61</v>
      </c>
      <c r="B54">
        <v>92695953</v>
      </c>
      <c r="C54">
        <v>92695919</v>
      </c>
      <c r="D54">
        <v>91339610</v>
      </c>
      <c r="E54">
        <v>1</v>
      </c>
      <c r="F54">
        <v>1</v>
      </c>
      <c r="G54">
        <v>1</v>
      </c>
      <c r="H54">
        <v>3</v>
      </c>
      <c r="I54" t="s">
        <v>336</v>
      </c>
      <c r="J54" t="s">
        <v>337</v>
      </c>
      <c r="K54" t="s">
        <v>338</v>
      </c>
      <c r="L54">
        <v>1346</v>
      </c>
      <c r="N54">
        <v>1009</v>
      </c>
      <c r="O54" t="s">
        <v>64</v>
      </c>
      <c r="P54" t="s">
        <v>64</v>
      </c>
      <c r="Q54">
        <v>1</v>
      </c>
      <c r="X54">
        <v>1E-3</v>
      </c>
      <c r="Y54">
        <v>395.65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1E-3</v>
      </c>
      <c r="AH54">
        <v>2</v>
      </c>
      <c r="AI54">
        <v>92695932</v>
      </c>
      <c r="AJ54">
        <v>63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ROW(Source!A61)</f>
        <v>61</v>
      </c>
      <c r="B55">
        <v>92695954</v>
      </c>
      <c r="C55">
        <v>92695919</v>
      </c>
      <c r="D55">
        <v>91343631</v>
      </c>
      <c r="E55">
        <v>1</v>
      </c>
      <c r="F55">
        <v>1</v>
      </c>
      <c r="G55">
        <v>1</v>
      </c>
      <c r="H55">
        <v>3</v>
      </c>
      <c r="I55" t="s">
        <v>339</v>
      </c>
      <c r="J55" t="s">
        <v>340</v>
      </c>
      <c r="K55" t="s">
        <v>341</v>
      </c>
      <c r="L55">
        <v>1348</v>
      </c>
      <c r="N55">
        <v>1009</v>
      </c>
      <c r="O55" t="s">
        <v>41</v>
      </c>
      <c r="P55" t="s">
        <v>41</v>
      </c>
      <c r="Q55">
        <v>1000</v>
      </c>
      <c r="X55">
        <v>4.0000000000000001E-3</v>
      </c>
      <c r="Y55">
        <v>105278.81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3</v>
      </c>
      <c r="AG55">
        <v>4.0000000000000001E-3</v>
      </c>
      <c r="AH55">
        <v>2</v>
      </c>
      <c r="AI55">
        <v>92695933</v>
      </c>
      <c r="AJ55">
        <v>64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ROW(Source!A61)</f>
        <v>61</v>
      </c>
      <c r="B56">
        <v>92695955</v>
      </c>
      <c r="C56">
        <v>92695919</v>
      </c>
      <c r="D56">
        <v>91356005</v>
      </c>
      <c r="E56">
        <v>1</v>
      </c>
      <c r="F56">
        <v>1</v>
      </c>
      <c r="G56">
        <v>1</v>
      </c>
      <c r="H56">
        <v>3</v>
      </c>
      <c r="I56" t="s">
        <v>342</v>
      </c>
      <c r="J56" t="s">
        <v>343</v>
      </c>
      <c r="K56" t="s">
        <v>344</v>
      </c>
      <c r="L56">
        <v>1346</v>
      </c>
      <c r="N56">
        <v>1009</v>
      </c>
      <c r="O56" t="s">
        <v>64</v>
      </c>
      <c r="P56" t="s">
        <v>64</v>
      </c>
      <c r="Q56">
        <v>1</v>
      </c>
      <c r="X56">
        <v>4.4999999999999998E-2</v>
      </c>
      <c r="Y56">
        <v>79.88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 t="s">
        <v>3</v>
      </c>
      <c r="AG56">
        <v>4.4999999999999998E-2</v>
      </c>
      <c r="AH56">
        <v>2</v>
      </c>
      <c r="AI56">
        <v>92695934</v>
      </c>
      <c r="AJ56">
        <v>65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ROW(Source!A61)</f>
        <v>61</v>
      </c>
      <c r="B57">
        <v>92695956</v>
      </c>
      <c r="C57">
        <v>92695919</v>
      </c>
      <c r="D57">
        <v>91356051</v>
      </c>
      <c r="E57">
        <v>1</v>
      </c>
      <c r="F57">
        <v>1</v>
      </c>
      <c r="G57">
        <v>1</v>
      </c>
      <c r="H57">
        <v>3</v>
      </c>
      <c r="I57" t="s">
        <v>345</v>
      </c>
      <c r="J57" t="s">
        <v>346</v>
      </c>
      <c r="K57" t="s">
        <v>347</v>
      </c>
      <c r="L57">
        <v>1346</v>
      </c>
      <c r="N57">
        <v>1009</v>
      </c>
      <c r="O57" t="s">
        <v>64</v>
      </c>
      <c r="P57" t="s">
        <v>64</v>
      </c>
      <c r="Q57">
        <v>1</v>
      </c>
      <c r="X57">
        <v>1.2E-2</v>
      </c>
      <c r="Y57">
        <v>157.44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1.2E-2</v>
      </c>
      <c r="AH57">
        <v>2</v>
      </c>
      <c r="AI57">
        <v>92695935</v>
      </c>
      <c r="AJ57">
        <v>66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ROW(Source!A61)</f>
        <v>61</v>
      </c>
      <c r="B58">
        <v>92695957</v>
      </c>
      <c r="C58">
        <v>92695919</v>
      </c>
      <c r="D58">
        <v>91363879</v>
      </c>
      <c r="E58">
        <v>1</v>
      </c>
      <c r="F58">
        <v>1</v>
      </c>
      <c r="G58">
        <v>1</v>
      </c>
      <c r="H58">
        <v>3</v>
      </c>
      <c r="I58" t="s">
        <v>348</v>
      </c>
      <c r="J58" t="s">
        <v>349</v>
      </c>
      <c r="K58" t="s">
        <v>350</v>
      </c>
      <c r="L58">
        <v>1455</v>
      </c>
      <c r="N58">
        <v>1013</v>
      </c>
      <c r="O58" t="s">
        <v>351</v>
      </c>
      <c r="P58" t="s">
        <v>351</v>
      </c>
      <c r="Q58">
        <v>1</v>
      </c>
      <c r="X58">
        <v>0.1</v>
      </c>
      <c r="Y58">
        <v>944.69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0.1</v>
      </c>
      <c r="AH58">
        <v>2</v>
      </c>
      <c r="AI58">
        <v>92695936</v>
      </c>
      <c r="AJ58">
        <v>67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ROW(Source!A61)</f>
        <v>61</v>
      </c>
      <c r="B59">
        <v>92695958</v>
      </c>
      <c r="C59">
        <v>92695919</v>
      </c>
      <c r="D59">
        <v>91382355</v>
      </c>
      <c r="E59">
        <v>1</v>
      </c>
      <c r="F59">
        <v>1</v>
      </c>
      <c r="G59">
        <v>1</v>
      </c>
      <c r="H59">
        <v>3</v>
      </c>
      <c r="I59" t="s">
        <v>352</v>
      </c>
      <c r="J59" t="s">
        <v>353</v>
      </c>
      <c r="K59" t="s">
        <v>354</v>
      </c>
      <c r="L59">
        <v>1425</v>
      </c>
      <c r="N59">
        <v>1013</v>
      </c>
      <c r="O59" t="s">
        <v>335</v>
      </c>
      <c r="P59" t="s">
        <v>335</v>
      </c>
      <c r="Q59">
        <v>1</v>
      </c>
      <c r="X59">
        <v>6.0999999999999999E-2</v>
      </c>
      <c r="Y59">
        <v>655.9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3</v>
      </c>
      <c r="AG59">
        <v>6.0999999999999999E-2</v>
      </c>
      <c r="AH59">
        <v>2</v>
      </c>
      <c r="AI59">
        <v>92695937</v>
      </c>
      <c r="AJ59">
        <v>68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ROW(Source!A61)</f>
        <v>61</v>
      </c>
      <c r="B60">
        <v>92695959</v>
      </c>
      <c r="C60">
        <v>92695919</v>
      </c>
      <c r="D60">
        <v>91266476</v>
      </c>
      <c r="E60">
        <v>118</v>
      </c>
      <c r="F60">
        <v>1</v>
      </c>
      <c r="G60">
        <v>1</v>
      </c>
      <c r="H60">
        <v>3</v>
      </c>
      <c r="I60" t="s">
        <v>110</v>
      </c>
      <c r="J60" t="s">
        <v>3</v>
      </c>
      <c r="K60" t="s">
        <v>111</v>
      </c>
      <c r="L60">
        <v>3277935</v>
      </c>
      <c r="N60">
        <v>1013</v>
      </c>
      <c r="O60" t="s">
        <v>32</v>
      </c>
      <c r="P60" t="s">
        <v>32</v>
      </c>
      <c r="Q60">
        <v>1</v>
      </c>
      <c r="X60">
        <v>2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 t="s">
        <v>3</v>
      </c>
      <c r="AG60">
        <v>2</v>
      </c>
      <c r="AH60">
        <v>2</v>
      </c>
      <c r="AI60">
        <v>92695938</v>
      </c>
      <c r="AJ60">
        <v>69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ROW(Source!A65)</f>
        <v>65</v>
      </c>
      <c r="B61">
        <v>92695968</v>
      </c>
      <c r="C61">
        <v>92695963</v>
      </c>
      <c r="D61">
        <v>91260231</v>
      </c>
      <c r="E61">
        <v>118</v>
      </c>
      <c r="F61">
        <v>1</v>
      </c>
      <c r="G61">
        <v>1</v>
      </c>
      <c r="H61">
        <v>1</v>
      </c>
      <c r="I61" t="s">
        <v>279</v>
      </c>
      <c r="J61" t="s">
        <v>3</v>
      </c>
      <c r="K61" t="s">
        <v>280</v>
      </c>
      <c r="L61">
        <v>1191</v>
      </c>
      <c r="N61">
        <v>1013</v>
      </c>
      <c r="O61" t="s">
        <v>269</v>
      </c>
      <c r="P61" t="s">
        <v>269</v>
      </c>
      <c r="Q61">
        <v>1</v>
      </c>
      <c r="X61">
        <v>5.55</v>
      </c>
      <c r="Y61">
        <v>0</v>
      </c>
      <c r="Z61">
        <v>0</v>
      </c>
      <c r="AA61">
        <v>0</v>
      </c>
      <c r="AB61">
        <v>665.61</v>
      </c>
      <c r="AC61">
        <v>0</v>
      </c>
      <c r="AD61">
        <v>1</v>
      </c>
      <c r="AE61">
        <v>1</v>
      </c>
      <c r="AF61" t="s">
        <v>3</v>
      </c>
      <c r="AG61">
        <v>5.55</v>
      </c>
      <c r="AH61">
        <v>2</v>
      </c>
      <c r="AI61">
        <v>92695964</v>
      </c>
      <c r="AJ61">
        <v>72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ROW(Source!A65)</f>
        <v>65</v>
      </c>
      <c r="B62">
        <v>92695969</v>
      </c>
      <c r="C62">
        <v>92695963</v>
      </c>
      <c r="D62">
        <v>91266477</v>
      </c>
      <c r="E62">
        <v>118</v>
      </c>
      <c r="F62">
        <v>1</v>
      </c>
      <c r="G62">
        <v>1</v>
      </c>
      <c r="H62">
        <v>3</v>
      </c>
      <c r="I62" t="s">
        <v>30</v>
      </c>
      <c r="J62" t="s">
        <v>3</v>
      </c>
      <c r="K62" t="s">
        <v>31</v>
      </c>
      <c r="L62">
        <v>3277935</v>
      </c>
      <c r="N62">
        <v>1013</v>
      </c>
      <c r="O62" t="s">
        <v>32</v>
      </c>
      <c r="P62" t="s">
        <v>32</v>
      </c>
      <c r="Q62">
        <v>1</v>
      </c>
      <c r="X62">
        <v>3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3</v>
      </c>
      <c r="AH62">
        <v>2</v>
      </c>
      <c r="AI62">
        <v>92695965</v>
      </c>
      <c r="AJ62">
        <v>73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ROW(Source!A69)</f>
        <v>69</v>
      </c>
      <c r="B63">
        <v>92695978</v>
      </c>
      <c r="C63">
        <v>92695973</v>
      </c>
      <c r="D63">
        <v>91260231</v>
      </c>
      <c r="E63">
        <v>118</v>
      </c>
      <c r="F63">
        <v>1</v>
      </c>
      <c r="G63">
        <v>1</v>
      </c>
      <c r="H63">
        <v>1</v>
      </c>
      <c r="I63" t="s">
        <v>279</v>
      </c>
      <c r="J63" t="s">
        <v>3</v>
      </c>
      <c r="K63" t="s">
        <v>280</v>
      </c>
      <c r="L63">
        <v>1191</v>
      </c>
      <c r="N63">
        <v>1013</v>
      </c>
      <c r="O63" t="s">
        <v>269</v>
      </c>
      <c r="P63" t="s">
        <v>269</v>
      </c>
      <c r="Q63">
        <v>1</v>
      </c>
      <c r="X63">
        <v>4.87</v>
      </c>
      <c r="Y63">
        <v>0</v>
      </c>
      <c r="Z63">
        <v>0</v>
      </c>
      <c r="AA63">
        <v>0</v>
      </c>
      <c r="AB63">
        <v>665.61</v>
      </c>
      <c r="AC63">
        <v>0</v>
      </c>
      <c r="AD63">
        <v>1</v>
      </c>
      <c r="AE63">
        <v>1</v>
      </c>
      <c r="AF63" t="s">
        <v>3</v>
      </c>
      <c r="AG63">
        <v>4.87</v>
      </c>
      <c r="AH63">
        <v>2</v>
      </c>
      <c r="AI63">
        <v>92695974</v>
      </c>
      <c r="AJ63">
        <v>76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ROW(Source!A69)</f>
        <v>69</v>
      </c>
      <c r="B64">
        <v>92695979</v>
      </c>
      <c r="C64">
        <v>92695973</v>
      </c>
      <c r="D64">
        <v>91266477</v>
      </c>
      <c r="E64">
        <v>118</v>
      </c>
      <c r="F64">
        <v>1</v>
      </c>
      <c r="G64">
        <v>1</v>
      </c>
      <c r="H64">
        <v>3</v>
      </c>
      <c r="I64" t="s">
        <v>30</v>
      </c>
      <c r="J64" t="s">
        <v>3</v>
      </c>
      <c r="K64" t="s">
        <v>31</v>
      </c>
      <c r="L64">
        <v>3277935</v>
      </c>
      <c r="N64">
        <v>1013</v>
      </c>
      <c r="O64" t="s">
        <v>32</v>
      </c>
      <c r="P64" t="s">
        <v>32</v>
      </c>
      <c r="Q64">
        <v>1</v>
      </c>
      <c r="X64">
        <v>3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 t="s">
        <v>3</v>
      </c>
      <c r="AG64">
        <v>3</v>
      </c>
      <c r="AH64">
        <v>2</v>
      </c>
      <c r="AI64">
        <v>92695975</v>
      </c>
      <c r="AJ64">
        <v>77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ROW(Source!A73)</f>
        <v>73</v>
      </c>
      <c r="B65">
        <v>92695986</v>
      </c>
      <c r="C65">
        <v>92695983</v>
      </c>
      <c r="D65">
        <v>91260233</v>
      </c>
      <c r="E65">
        <v>118</v>
      </c>
      <c r="F65">
        <v>1</v>
      </c>
      <c r="G65">
        <v>1</v>
      </c>
      <c r="H65">
        <v>1</v>
      </c>
      <c r="I65" t="s">
        <v>355</v>
      </c>
      <c r="J65" t="s">
        <v>3</v>
      </c>
      <c r="K65" t="s">
        <v>356</v>
      </c>
      <c r="L65">
        <v>1191</v>
      </c>
      <c r="N65">
        <v>1013</v>
      </c>
      <c r="O65" t="s">
        <v>269</v>
      </c>
      <c r="P65" t="s">
        <v>269</v>
      </c>
      <c r="Q65">
        <v>1</v>
      </c>
      <c r="X65">
        <v>5.86</v>
      </c>
      <c r="Y65">
        <v>0</v>
      </c>
      <c r="Z65">
        <v>0</v>
      </c>
      <c r="AA65">
        <v>0</v>
      </c>
      <c r="AB65">
        <v>673.79</v>
      </c>
      <c r="AC65">
        <v>0</v>
      </c>
      <c r="AD65">
        <v>1</v>
      </c>
      <c r="AE65">
        <v>1</v>
      </c>
      <c r="AF65" t="s">
        <v>3</v>
      </c>
      <c r="AG65">
        <v>5.86</v>
      </c>
      <c r="AH65">
        <v>2</v>
      </c>
      <c r="AI65">
        <v>92695984</v>
      </c>
      <c r="AJ65">
        <v>80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ROW(Source!A73)</f>
        <v>73</v>
      </c>
      <c r="B66">
        <v>92695987</v>
      </c>
      <c r="C66">
        <v>92695983</v>
      </c>
      <c r="D66">
        <v>91266477</v>
      </c>
      <c r="E66">
        <v>118</v>
      </c>
      <c r="F66">
        <v>1</v>
      </c>
      <c r="G66">
        <v>1</v>
      </c>
      <c r="H66">
        <v>3</v>
      </c>
      <c r="I66" t="s">
        <v>30</v>
      </c>
      <c r="J66" t="s">
        <v>3</v>
      </c>
      <c r="K66" t="s">
        <v>31</v>
      </c>
      <c r="L66">
        <v>3277935</v>
      </c>
      <c r="N66">
        <v>1013</v>
      </c>
      <c r="O66" t="s">
        <v>32</v>
      </c>
      <c r="P66" t="s">
        <v>32</v>
      </c>
      <c r="Q66">
        <v>1</v>
      </c>
      <c r="X66">
        <v>3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 t="s">
        <v>3</v>
      </c>
      <c r="AG66">
        <v>3</v>
      </c>
      <c r="AH66">
        <v>2</v>
      </c>
      <c r="AI66">
        <v>92695985</v>
      </c>
      <c r="AJ66">
        <v>81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ROW(Source!A75)</f>
        <v>75</v>
      </c>
      <c r="B67">
        <v>92695992</v>
      </c>
      <c r="C67">
        <v>92695989</v>
      </c>
      <c r="D67">
        <v>91260233</v>
      </c>
      <c r="E67">
        <v>118</v>
      </c>
      <c r="F67">
        <v>1</v>
      </c>
      <c r="G67">
        <v>1</v>
      </c>
      <c r="H67">
        <v>1</v>
      </c>
      <c r="I67" t="s">
        <v>355</v>
      </c>
      <c r="J67" t="s">
        <v>3</v>
      </c>
      <c r="K67" t="s">
        <v>356</v>
      </c>
      <c r="L67">
        <v>1191</v>
      </c>
      <c r="N67">
        <v>1013</v>
      </c>
      <c r="O67" t="s">
        <v>269</v>
      </c>
      <c r="P67" t="s">
        <v>269</v>
      </c>
      <c r="Q67">
        <v>1</v>
      </c>
      <c r="X67">
        <v>5.21</v>
      </c>
      <c r="Y67">
        <v>0</v>
      </c>
      <c r="Z67">
        <v>0</v>
      </c>
      <c r="AA67">
        <v>0</v>
      </c>
      <c r="AB67">
        <v>673.79</v>
      </c>
      <c r="AC67">
        <v>0</v>
      </c>
      <c r="AD67">
        <v>1</v>
      </c>
      <c r="AE67">
        <v>1</v>
      </c>
      <c r="AF67" t="s">
        <v>3</v>
      </c>
      <c r="AG67">
        <v>5.21</v>
      </c>
      <c r="AH67">
        <v>2</v>
      </c>
      <c r="AI67">
        <v>92695990</v>
      </c>
      <c r="AJ67">
        <v>82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ROW(Source!A75)</f>
        <v>75</v>
      </c>
      <c r="B68">
        <v>92695993</v>
      </c>
      <c r="C68">
        <v>92695989</v>
      </c>
      <c r="D68">
        <v>91266477</v>
      </c>
      <c r="E68">
        <v>118</v>
      </c>
      <c r="F68">
        <v>1</v>
      </c>
      <c r="G68">
        <v>1</v>
      </c>
      <c r="H68">
        <v>3</v>
      </c>
      <c r="I68" t="s">
        <v>30</v>
      </c>
      <c r="J68" t="s">
        <v>3</v>
      </c>
      <c r="K68" t="s">
        <v>31</v>
      </c>
      <c r="L68">
        <v>3277935</v>
      </c>
      <c r="N68">
        <v>1013</v>
      </c>
      <c r="O68" t="s">
        <v>32</v>
      </c>
      <c r="P68" t="s">
        <v>32</v>
      </c>
      <c r="Q68">
        <v>1</v>
      </c>
      <c r="X68">
        <v>3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 t="s">
        <v>3</v>
      </c>
      <c r="AG68">
        <v>3</v>
      </c>
      <c r="AH68">
        <v>2</v>
      </c>
      <c r="AI68">
        <v>92695991</v>
      </c>
      <c r="AJ68">
        <v>83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ROW(Source!A77)</f>
        <v>77</v>
      </c>
      <c r="B69">
        <v>92696122</v>
      </c>
      <c r="C69">
        <v>92696121</v>
      </c>
      <c r="D69">
        <v>91260249</v>
      </c>
      <c r="E69">
        <v>118</v>
      </c>
      <c r="F69">
        <v>1</v>
      </c>
      <c r="G69">
        <v>1</v>
      </c>
      <c r="H69">
        <v>1</v>
      </c>
      <c r="I69" t="s">
        <v>357</v>
      </c>
      <c r="J69" t="s">
        <v>3</v>
      </c>
      <c r="K69" t="s">
        <v>358</v>
      </c>
      <c r="L69">
        <v>1191</v>
      </c>
      <c r="N69">
        <v>1013</v>
      </c>
      <c r="O69" t="s">
        <v>269</v>
      </c>
      <c r="P69" t="s">
        <v>269</v>
      </c>
      <c r="Q69">
        <v>1</v>
      </c>
      <c r="X69">
        <v>9</v>
      </c>
      <c r="Y69">
        <v>0</v>
      </c>
      <c r="Z69">
        <v>0</v>
      </c>
      <c r="AA69">
        <v>0</v>
      </c>
      <c r="AB69">
        <v>731.08</v>
      </c>
      <c r="AC69">
        <v>0</v>
      </c>
      <c r="AD69">
        <v>1</v>
      </c>
      <c r="AE69">
        <v>1</v>
      </c>
      <c r="AF69" t="s">
        <v>3</v>
      </c>
      <c r="AG69">
        <v>9</v>
      </c>
      <c r="AH69">
        <v>2</v>
      </c>
      <c r="AI69">
        <v>92696122</v>
      </c>
      <c r="AJ69">
        <v>84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ROW(Source!A77)</f>
        <v>77</v>
      </c>
      <c r="B70">
        <v>92696123</v>
      </c>
      <c r="C70">
        <v>92696121</v>
      </c>
      <c r="D70">
        <v>91266477</v>
      </c>
      <c r="E70">
        <v>118</v>
      </c>
      <c r="F70">
        <v>1</v>
      </c>
      <c r="G70">
        <v>1</v>
      </c>
      <c r="H70">
        <v>3</v>
      </c>
      <c r="I70" t="s">
        <v>30</v>
      </c>
      <c r="J70" t="s">
        <v>3</v>
      </c>
      <c r="K70" t="s">
        <v>31</v>
      </c>
      <c r="L70">
        <v>3277935</v>
      </c>
      <c r="N70">
        <v>1013</v>
      </c>
      <c r="O70" t="s">
        <v>32</v>
      </c>
      <c r="P70" t="s">
        <v>32</v>
      </c>
      <c r="Q70">
        <v>1</v>
      </c>
      <c r="X70">
        <v>3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 t="s">
        <v>3</v>
      </c>
      <c r="AG70">
        <v>3</v>
      </c>
      <c r="AH70">
        <v>2</v>
      </c>
      <c r="AI70">
        <v>92696123</v>
      </c>
      <c r="AJ70">
        <v>85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74933</v>
      </c>
      <c r="M1">
        <v>10</v>
      </c>
      <c r="N1">
        <v>12</v>
      </c>
      <c r="O1">
        <v>1</v>
      </c>
      <c r="P1">
        <v>0</v>
      </c>
      <c r="Q1">
        <v>2</v>
      </c>
    </row>
    <row r="12" spans="1:103" x14ac:dyDescent="0.2">
      <c r="F12" t="str">
        <f>Source!F12</f>
        <v>Новый объект</v>
      </c>
      <c r="G12" t="str">
        <f>Source!G12</f>
        <v>Замена оборудования пассажирского лифта № 59327 (ротор, статор редуктора, вентилятор лебедки главного привода лифта) по адресу: г. Москва, Петроверигский пер., д.10, стр.3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'Ведомость объемов работ'!Заголовки_для_печати</vt:lpstr>
      <vt:lpstr>'Смета по ФСНБ 421+557прРИМ'!Заголовки_для_печати</vt:lpstr>
      <vt:lpstr>'Ведомость объемов работ'!Область_печати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Яценко Елена Николаевна</cp:lastModifiedBy>
  <dcterms:created xsi:type="dcterms:W3CDTF">2026-07-15T08:24:56Z</dcterms:created>
  <dcterms:modified xsi:type="dcterms:W3CDTF">2026-07-15T08:45:53Z</dcterms:modified>
</cp:coreProperties>
</file>