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Рабочий стол\sscan\Анастасия Королева\2026\костина\орто-м\258751 фф пац морозкина\"/>
    </mc:Choice>
  </mc:AlternateContent>
  <xr:revisionPtr revIDLastSave="0" documentId="13_ncr:1_{7D7475CB-A0C8-4257-B05F-01787EA057F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5" i="1" l="1"/>
  <c r="H15" i="1"/>
  <c r="F15" i="1"/>
  <c r="S12" i="1"/>
  <c r="N12" i="1"/>
  <c r="O12" i="1" s="1"/>
  <c r="P12" i="1" s="1"/>
  <c r="K12" i="1"/>
  <c r="L12" i="1" s="1"/>
  <c r="R12" i="1" s="1"/>
  <c r="S11" i="1"/>
  <c r="N11" i="1"/>
  <c r="O11" i="1" s="1"/>
  <c r="P11" i="1" s="1"/>
  <c r="L11" i="1"/>
  <c r="R11" i="1" s="1"/>
  <c r="K11" i="1"/>
  <c r="S10" i="1"/>
  <c r="N10" i="1"/>
  <c r="O10" i="1" s="1"/>
  <c r="P10" i="1" s="1"/>
  <c r="K10" i="1"/>
  <c r="L10" i="1" s="1"/>
  <c r="R10" i="1" s="1"/>
  <c r="S9" i="1"/>
  <c r="N9" i="1"/>
  <c r="K9" i="1"/>
  <c r="L9" i="1" s="1"/>
  <c r="R9" i="1" s="1"/>
  <c r="S13" i="1"/>
  <c r="N13" i="1"/>
  <c r="O13" i="1" s="1"/>
  <c r="P13" i="1" s="1"/>
  <c r="K13" i="1"/>
  <c r="L13" i="1" s="1"/>
  <c r="R13" i="1" s="1"/>
  <c r="S14" i="1"/>
  <c r="N14" i="1"/>
  <c r="K14" i="1"/>
  <c r="L14" i="1" s="1"/>
  <c r="R14" i="1" s="1"/>
  <c r="R15" i="1" l="1"/>
  <c r="S15" i="1"/>
  <c r="O9" i="1"/>
  <c r="P9" i="1" s="1"/>
  <c r="O14" i="1"/>
  <c r="P14" i="1" s="1"/>
  <c r="F25" i="1" l="1"/>
</calcChain>
</file>

<file path=xl/sharedStrings.xml><?xml version="1.0" encoding="utf-8"?>
<sst xmlns="http://schemas.openxmlformats.org/spreadsheetml/2006/main" count="45" uniqueCount="36">
  <si>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</si>
  <si>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</si>
  <si>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</si>
  <si>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</si>
  <si>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</si>
  <si>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</si>
  <si>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</si>
  <si>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</si>
  <si>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</si>
  <si>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</si>
  <si>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</si>
  <si>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</si>
  <si>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</si>
  <si>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</si>
  <si>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</si>
  <si>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</si>
  <si>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</si>
  <si>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</si>
  <si>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</si>
  <si>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</si>
  <si>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</si>
  <si>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</si>
  <si>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</si>
  <si>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</si>
  <si>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</si>
  <si>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</si>
  <si>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</si>
  <si>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 xml:space="preserve">Источник № 1       (Коммерческое предложение) ООО "Орто-М"          </t>
  </si>
  <si>
    <t xml:space="preserve">Источник № 3     (Коммерческое предложение) ИП Рымарев А.М.             </t>
  </si>
  <si>
    <t xml:space="preserve">Источник № 2          (Коммерческое предложение) ООО "Неваимплант"              </t>
  </si>
  <si>
    <t>Delta винт  блокир. 4,5</t>
  </si>
  <si>
    <t>Delta метаглен (чашка)</t>
  </si>
  <si>
    <t>Delta вкладыш STD</t>
  </si>
  <si>
    <t xml:space="preserve">Delta ножка STD </t>
  </si>
  <si>
    <t xml:space="preserve">Delta винт неблокир. </t>
  </si>
  <si>
    <t>Delta гленосфера (головка)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</si>
</sst>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16</xdr:row>
      <xdr:rowOff>57831</xdr:rowOff>
    </xdr:from>
    <xdr:to>
      <xdr:col>11</xdr:col>
      <xdr:colOff>165553</xdr:colOff>
      <xdr:row>19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20</xdr:row>
      <xdr:rowOff>144010</xdr:rowOff>
    </xdr:from>
    <xdr:to>
      <xdr:col>11</xdr:col>
      <xdr:colOff>570366</xdr:colOff>
      <xdr:row>22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14</xdr:row>
      <xdr:rowOff>0</xdr:rowOff>
    </xdr:from>
    <xdr:to>
      <xdr:col>14</xdr:col>
      <xdr:colOff>767505</xdr:colOff>
      <xdr:row>14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13</xdr:row>
      <xdr:rowOff>0</xdr:rowOff>
    </xdr:from>
    <xdr:to>
      <xdr:col>14</xdr:col>
      <xdr:colOff>809625</xdr:colOff>
      <xdr:row>13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13</xdr:row>
      <xdr:rowOff>232751</xdr:rowOff>
    </xdr:from>
    <xdr:to>
      <xdr:col>14</xdr:col>
      <xdr:colOff>789738</xdr:colOff>
      <xdr:row>13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12</xdr:row>
      <xdr:rowOff>0</xdr:rowOff>
    </xdr:from>
    <xdr:to>
      <xdr:col>14</xdr:col>
      <xdr:colOff>809625</xdr:colOff>
      <xdr:row>12</xdr:row>
      <xdr:rowOff>7936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8411672-5E9E-4BF2-9D23-EAA9BAE74D0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5939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12</xdr:row>
      <xdr:rowOff>232751</xdr:rowOff>
    </xdr:from>
    <xdr:to>
      <xdr:col>14</xdr:col>
      <xdr:colOff>789738</xdr:colOff>
      <xdr:row>12</xdr:row>
      <xdr:rowOff>526578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BECCC708-2797-45C4-AE12-3E1F04C9EC0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8267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5BE1DC9E-5441-40E2-AEC0-9177B05CD71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421923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A6E6C77B-6736-4A02-9A24-B38ADEE572E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654674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C32E2FA-84BB-444D-A1DF-64A1AE27A78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784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01D8340-4784-4D9F-82BE-A3C9F250280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017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11</xdr:row>
      <xdr:rowOff>0</xdr:rowOff>
    </xdr:from>
    <xdr:to>
      <xdr:col>14</xdr:col>
      <xdr:colOff>809625</xdr:colOff>
      <xdr:row>11</xdr:row>
      <xdr:rowOff>7936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A5AA0D0-13EC-4AB6-810C-B726CE72418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7183" y="757237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11</xdr:row>
      <xdr:rowOff>232751</xdr:rowOff>
    </xdr:from>
    <xdr:to>
      <xdr:col>14</xdr:col>
      <xdr:colOff>789738</xdr:colOff>
      <xdr:row>11</xdr:row>
      <xdr:rowOff>526578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A41EA6DD-7769-4549-AD5E-E2A8D1D3AA2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7296" y="780512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5608ACC5-2B09-4CCE-ACE7-2ECA8269D8A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7183" y="693737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3C15FB07-41B0-4B3A-B9C7-2C942EE7E2F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7296" y="717012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9"/>
  <sheetViews>
    <sheetView tabSelected="1" topLeftCell="A8" zoomScale="120" zoomScaleNormal="120" workbookViewId="0">
      <selection activeCell="B12" sqref="B12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7"/>
      <c r="P1" s="27"/>
      <c r="Q1" s="27"/>
      <c r="R1" s="27"/>
    </row>
    <row r="2" spans="1:1026" ht="42" customHeight="1" x14ac:dyDescent="0.25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7" t="s">
        <v>22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58" t="s">
        <v>0</v>
      </c>
      <c r="B6" s="58" t="s">
        <v>1</v>
      </c>
      <c r="C6" s="58" t="s">
        <v>2</v>
      </c>
      <c r="D6" s="58"/>
      <c r="E6" s="58" t="s">
        <v>3</v>
      </c>
      <c r="F6" s="58"/>
      <c r="G6" s="58"/>
      <c r="H6" s="58"/>
      <c r="I6" s="58"/>
      <c r="J6" s="58"/>
      <c r="K6" s="62" t="s">
        <v>4</v>
      </c>
      <c r="L6" s="62"/>
      <c r="M6" s="62"/>
      <c r="N6" s="62"/>
      <c r="O6" s="62"/>
      <c r="P6" s="62"/>
      <c r="Q6" s="58" t="s">
        <v>24</v>
      </c>
      <c r="R6" s="62" t="s">
        <v>17</v>
      </c>
      <c r="S6" s="62" t="s">
        <v>25</v>
      </c>
      <c r="AML6" s="1"/>
    </row>
    <row r="7" spans="1:1026" ht="106.5" customHeight="1" x14ac:dyDescent="0.25">
      <c r="A7" s="58"/>
      <c r="B7" s="58"/>
      <c r="C7" s="58"/>
      <c r="D7" s="58"/>
      <c r="E7" s="63" t="s">
        <v>27</v>
      </c>
      <c r="F7" s="63"/>
      <c r="G7" s="63" t="s">
        <v>29</v>
      </c>
      <c r="H7" s="63"/>
      <c r="I7" s="63" t="s">
        <v>28</v>
      </c>
      <c r="J7" s="63"/>
      <c r="K7" s="62" t="s">
        <v>14</v>
      </c>
      <c r="L7" s="62" t="s">
        <v>21</v>
      </c>
      <c r="M7" s="58" t="s">
        <v>16</v>
      </c>
      <c r="N7" s="58" t="s">
        <v>5</v>
      </c>
      <c r="O7" s="58" t="s">
        <v>6</v>
      </c>
      <c r="P7" s="58" t="s">
        <v>7</v>
      </c>
      <c r="Q7" s="58"/>
      <c r="R7" s="62"/>
      <c r="S7" s="62"/>
      <c r="AML7" s="1"/>
    </row>
    <row r="8" spans="1:1026" ht="45" x14ac:dyDescent="0.25">
      <c r="A8" s="58"/>
      <c r="B8" s="58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62"/>
      <c r="L8" s="62"/>
      <c r="M8" s="58"/>
      <c r="N8" s="58"/>
      <c r="O8" s="58"/>
      <c r="P8" s="58"/>
      <c r="Q8" s="58"/>
      <c r="R8" s="62"/>
      <c r="S8" s="62"/>
      <c r="AML8" s="1"/>
    </row>
    <row r="9" spans="1:1026" ht="50.25" customHeight="1" x14ac:dyDescent="0.25">
      <c r="A9" s="16">
        <v>1</v>
      </c>
      <c r="B9" s="46" t="s">
        <v>34</v>
      </c>
      <c r="C9" s="7" t="s">
        <v>23</v>
      </c>
      <c r="D9" s="7">
        <v>2</v>
      </c>
      <c r="E9" s="8">
        <v>7350</v>
      </c>
      <c r="F9" s="8">
        <v>14700</v>
      </c>
      <c r="G9" s="45">
        <v>7400</v>
      </c>
      <c r="H9" s="45">
        <v>14800</v>
      </c>
      <c r="I9" s="8">
        <v>7630</v>
      </c>
      <c r="J9" s="9">
        <v>15260</v>
      </c>
      <c r="K9" s="10">
        <f t="shared" ref="K9:K12" si="0">SUM(E9,G9,I9)/M9</f>
        <v>7460</v>
      </c>
      <c r="L9" s="10">
        <f t="shared" ref="L9:L12" si="1">ROUND(K9,2)</f>
        <v>7460</v>
      </c>
      <c r="M9" s="16">
        <v>3</v>
      </c>
      <c r="N9" s="10">
        <f t="shared" ref="N9:N12" si="2">STDEV(E9,G9,I9)</f>
        <v>149.33184523068078</v>
      </c>
      <c r="O9" s="26">
        <f t="shared" ref="O9:O12" si="3">N9/K9*100</f>
        <v>2.0017673623415657</v>
      </c>
      <c r="P9" s="16" t="str">
        <f t="shared" ref="P9:P14" si="4">IF(O9&lt;33,"ОДНОРОДНЫЕ","НЕОДНОРОДНЫЕ")</f>
        <v>ОДНОРОДНЫЕ</v>
      </c>
      <c r="Q9" s="43">
        <v>0</v>
      </c>
      <c r="R9" s="11">
        <f t="shared" ref="R9:R12" si="5">D9*L9</f>
        <v>14920</v>
      </c>
      <c r="S9" s="11">
        <f t="shared" ref="S9:S12" si="6">MIN(E9,G9,I9)*D9*(1+Q9)</f>
        <v>14700</v>
      </c>
      <c r="AML9" s="1"/>
    </row>
    <row r="10" spans="1:1026" ht="50.25" customHeight="1" x14ac:dyDescent="0.25">
      <c r="A10" s="16">
        <v>2</v>
      </c>
      <c r="B10" s="46" t="s">
        <v>30</v>
      </c>
      <c r="C10" s="7" t="s">
        <v>23</v>
      </c>
      <c r="D10" s="7">
        <v>2</v>
      </c>
      <c r="E10" s="8">
        <v>16600</v>
      </c>
      <c r="F10" s="8">
        <v>33200</v>
      </c>
      <c r="G10" s="45">
        <v>16650</v>
      </c>
      <c r="H10" s="45">
        <v>33300</v>
      </c>
      <c r="I10" s="8">
        <v>16745</v>
      </c>
      <c r="J10" s="9">
        <v>33490</v>
      </c>
      <c r="K10" s="10">
        <f t="shared" si="0"/>
        <v>16665</v>
      </c>
      <c r="L10" s="10">
        <f t="shared" si="1"/>
        <v>16665</v>
      </c>
      <c r="M10" s="16">
        <v>3</v>
      </c>
      <c r="N10" s="10">
        <f t="shared" si="2"/>
        <v>73.654599313281182</v>
      </c>
      <c r="O10" s="26">
        <f t="shared" si="3"/>
        <v>0.44197179305899298</v>
      </c>
      <c r="P10" s="16" t="str">
        <f t="shared" si="4"/>
        <v>ОДНОРОДНЫЕ</v>
      </c>
      <c r="Q10" s="43">
        <v>0</v>
      </c>
      <c r="R10" s="11">
        <f t="shared" si="5"/>
        <v>33330</v>
      </c>
      <c r="S10" s="11">
        <f t="shared" si="6"/>
        <v>33200</v>
      </c>
      <c r="AML10" s="1"/>
    </row>
    <row r="11" spans="1:1026" ht="50.25" customHeight="1" x14ac:dyDescent="0.25">
      <c r="A11" s="16">
        <v>3</v>
      </c>
      <c r="B11" s="46" t="s">
        <v>31</v>
      </c>
      <c r="C11" s="7" t="s">
        <v>23</v>
      </c>
      <c r="D11" s="7">
        <v>1</v>
      </c>
      <c r="E11" s="8">
        <v>47190</v>
      </c>
      <c r="F11" s="8">
        <v>47190</v>
      </c>
      <c r="G11" s="45">
        <v>47290</v>
      </c>
      <c r="H11" s="45">
        <v>47290</v>
      </c>
      <c r="I11" s="8">
        <v>47366</v>
      </c>
      <c r="J11" s="9">
        <v>47366</v>
      </c>
      <c r="K11" s="10">
        <f t="shared" si="0"/>
        <v>47282</v>
      </c>
      <c r="L11" s="10">
        <f t="shared" si="1"/>
        <v>47282</v>
      </c>
      <c r="M11" s="16">
        <v>3</v>
      </c>
      <c r="N11" s="10">
        <f t="shared" si="2"/>
        <v>88.27230596285564</v>
      </c>
      <c r="O11" s="26">
        <f t="shared" si="3"/>
        <v>0.18669325739785889</v>
      </c>
      <c r="P11" s="16" t="str">
        <f t="shared" si="4"/>
        <v>ОДНОРОДНЫЕ</v>
      </c>
      <c r="Q11" s="43">
        <v>0</v>
      </c>
      <c r="R11" s="11">
        <f t="shared" si="5"/>
        <v>47282</v>
      </c>
      <c r="S11" s="11">
        <f t="shared" si="6"/>
        <v>47190</v>
      </c>
      <c r="AML11" s="1"/>
    </row>
    <row r="12" spans="1:1026" ht="50.25" customHeight="1" x14ac:dyDescent="0.25">
      <c r="A12" s="16">
        <v>4</v>
      </c>
      <c r="B12" s="46" t="s">
        <v>35</v>
      </c>
      <c r="C12" s="7" t="s">
        <v>23</v>
      </c>
      <c r="D12" s="7">
        <v>1</v>
      </c>
      <c r="E12" s="8">
        <v>62390</v>
      </c>
      <c r="F12" s="8">
        <v>62390</v>
      </c>
      <c r="G12" s="45">
        <v>62450</v>
      </c>
      <c r="H12" s="45">
        <v>62450</v>
      </c>
      <c r="I12" s="8">
        <v>62510</v>
      </c>
      <c r="J12" s="9">
        <v>62510</v>
      </c>
      <c r="K12" s="10">
        <f t="shared" si="0"/>
        <v>62450</v>
      </c>
      <c r="L12" s="10">
        <f t="shared" si="1"/>
        <v>62450</v>
      </c>
      <c r="M12" s="16">
        <v>3</v>
      </c>
      <c r="N12" s="10">
        <f t="shared" si="2"/>
        <v>60</v>
      </c>
      <c r="O12" s="26">
        <f t="shared" si="3"/>
        <v>9.6076861489191354E-2</v>
      </c>
      <c r="P12" s="16" t="str">
        <f t="shared" si="4"/>
        <v>ОДНОРОДНЫЕ</v>
      </c>
      <c r="Q12" s="43">
        <v>0</v>
      </c>
      <c r="R12" s="11">
        <f t="shared" si="5"/>
        <v>62450</v>
      </c>
      <c r="S12" s="11">
        <f t="shared" si="6"/>
        <v>62390</v>
      </c>
      <c r="AML12" s="1"/>
    </row>
    <row r="13" spans="1:1026" ht="50.25" customHeight="1" x14ac:dyDescent="0.25">
      <c r="A13" s="16">
        <v>5</v>
      </c>
      <c r="B13" s="46" t="s">
        <v>32</v>
      </c>
      <c r="C13" s="7" t="s">
        <v>23</v>
      </c>
      <c r="D13" s="7">
        <v>1</v>
      </c>
      <c r="E13" s="8">
        <v>13415</v>
      </c>
      <c r="F13" s="8">
        <v>13415</v>
      </c>
      <c r="G13" s="45">
        <v>13455</v>
      </c>
      <c r="H13" s="45">
        <v>13455</v>
      </c>
      <c r="I13" s="8">
        <v>13500</v>
      </c>
      <c r="J13" s="9">
        <v>13500</v>
      </c>
      <c r="K13" s="10">
        <f t="shared" ref="K13" si="7">SUM(E13,G13,I13)/M13</f>
        <v>13456.666666666666</v>
      </c>
      <c r="L13" s="10">
        <f t="shared" ref="L13" si="8">ROUND(K13,2)</f>
        <v>13456.67</v>
      </c>
      <c r="M13" s="16">
        <v>3</v>
      </c>
      <c r="N13" s="10">
        <f t="shared" ref="N13" si="9">STDEV(E13,G13,I13)</f>
        <v>42.524502740576914</v>
      </c>
      <c r="O13" s="26">
        <f t="shared" ref="O13" si="10">N13/K13*100</f>
        <v>0.31601067183980863</v>
      </c>
      <c r="P13" s="16" t="str">
        <f t="shared" si="4"/>
        <v>ОДНОРОДНЫЕ</v>
      </c>
      <c r="Q13" s="43">
        <v>0</v>
      </c>
      <c r="R13" s="11">
        <f t="shared" ref="R13" si="11">D13*L13</f>
        <v>13456.67</v>
      </c>
      <c r="S13" s="11">
        <f t="shared" ref="S13" si="12">MIN(E13,G13,I13)*D13*(1+Q13)</f>
        <v>13415</v>
      </c>
      <c r="AML13" s="1"/>
    </row>
    <row r="14" spans="1:1026" ht="50.25" customHeight="1" x14ac:dyDescent="0.25">
      <c r="A14" s="16">
        <v>6</v>
      </c>
      <c r="B14" s="46" t="s">
        <v>33</v>
      </c>
      <c r="C14" s="7" t="s">
        <v>23</v>
      </c>
      <c r="D14" s="7">
        <v>1</v>
      </c>
      <c r="E14" s="8">
        <v>87856</v>
      </c>
      <c r="F14" s="8">
        <v>87856</v>
      </c>
      <c r="G14" s="45">
        <v>87900</v>
      </c>
      <c r="H14" s="45">
        <v>87900</v>
      </c>
      <c r="I14" s="8">
        <v>88100</v>
      </c>
      <c r="J14" s="9">
        <v>88100</v>
      </c>
      <c r="K14" s="10">
        <f t="shared" ref="K14" si="13">SUM(E14,G14,I14)/M14</f>
        <v>87952</v>
      </c>
      <c r="L14" s="10">
        <f t="shared" ref="L14" si="14">ROUND(K14,2)</f>
        <v>87952</v>
      </c>
      <c r="M14" s="16">
        <v>3</v>
      </c>
      <c r="N14" s="10">
        <f t="shared" ref="N14" si="15">STDEV(E14,G14,I14)</f>
        <v>130.04614565607088</v>
      </c>
      <c r="O14" s="26">
        <f t="shared" ref="O14" si="16">N14/K14*100</f>
        <v>0.14786036207939657</v>
      </c>
      <c r="P14" s="16" t="str">
        <f t="shared" si="4"/>
        <v>ОДНОРОДНЫЕ</v>
      </c>
      <c r="Q14" s="43">
        <v>0</v>
      </c>
      <c r="R14" s="11">
        <f t="shared" ref="R14" si="17">D14*L14</f>
        <v>87952</v>
      </c>
      <c r="S14" s="11">
        <f t="shared" ref="S14" si="18">MIN(E14,G14,I14)*D14*(1+Q14)</f>
        <v>87856</v>
      </c>
      <c r="AML14" s="1"/>
    </row>
    <row r="15" spans="1:1026" x14ac:dyDescent="0.25">
      <c r="A15" s="50" t="s">
        <v>9</v>
      </c>
      <c r="B15" s="50"/>
      <c r="C15" s="19"/>
      <c r="D15" s="20"/>
      <c r="E15" s="19"/>
      <c r="F15" s="21">
        <f>SUM(F9:F14)</f>
        <v>258751</v>
      </c>
      <c r="G15" s="22"/>
      <c r="H15" s="21">
        <f>SUM(H9:H14)</f>
        <v>259195</v>
      </c>
      <c r="I15" s="22"/>
      <c r="J15" s="23">
        <f>SUM(J9:J14)</f>
        <v>260226</v>
      </c>
      <c r="K15" s="19"/>
      <c r="L15" s="19"/>
      <c r="M15" s="19"/>
      <c r="N15" s="19"/>
      <c r="O15" s="19"/>
      <c r="P15" s="19"/>
      <c r="Q15" s="19"/>
      <c r="R15" s="24">
        <f>SUM(R9:R14)</f>
        <v>259390.67</v>
      </c>
      <c r="S15" s="24">
        <f>SUM(S9:S14)</f>
        <v>258751</v>
      </c>
      <c r="AML15" s="1"/>
    </row>
    <row r="16" spans="1:1026" ht="21" customHeight="1" x14ac:dyDescent="0.25">
      <c r="A16" s="12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14"/>
      <c r="R16" s="13"/>
    </row>
    <row r="17" spans="1:18" ht="11.25" customHeight="1" x14ac:dyDescent="0.25">
      <c r="A17" s="12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4"/>
      <c r="R17" s="13"/>
    </row>
    <row r="18" spans="1:18" ht="29.25" customHeight="1" x14ac:dyDescent="0.25">
      <c r="A18" s="32"/>
      <c r="B18" s="51" t="s">
        <v>12</v>
      </c>
      <c r="C18" s="51"/>
      <c r="D18" s="51"/>
      <c r="E18" s="51"/>
      <c r="F18" s="51"/>
      <c r="G18" s="51"/>
      <c r="H18" s="33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ht="9.75" customHeight="1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68.25" customHeight="1" x14ac:dyDescent="0.25">
      <c r="A20" s="32"/>
      <c r="B20" s="55" t="s">
        <v>13</v>
      </c>
      <c r="C20" s="55"/>
      <c r="D20" s="55"/>
      <c r="E20" s="55"/>
      <c r="F20" s="55"/>
      <c r="G20" s="55"/>
      <c r="H20" s="55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x14ac:dyDescent="0.25">
      <c r="A21" s="32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ht="33" customHeight="1" x14ac:dyDescent="0.25">
      <c r="A22" s="32"/>
      <c r="B22" s="51" t="s">
        <v>10</v>
      </c>
      <c r="C22" s="51"/>
      <c r="D22" s="51"/>
      <c r="E22" s="51"/>
      <c r="F22" s="51"/>
      <c r="G22" s="33"/>
      <c r="H22" s="33"/>
      <c r="I22" s="33"/>
      <c r="J22" s="33"/>
      <c r="K22" s="33"/>
      <c r="L22" s="33"/>
      <c r="M22" s="14"/>
      <c r="N22" s="14"/>
      <c r="O22" s="14"/>
      <c r="P22" s="14"/>
      <c r="Q22" s="14"/>
      <c r="R22" s="13"/>
    </row>
    <row r="23" spans="1:18" ht="76.5" customHeight="1" x14ac:dyDescent="0.25">
      <c r="A23" s="32"/>
      <c r="B23" s="52" t="s">
        <v>20</v>
      </c>
      <c r="C23" s="52"/>
      <c r="D23" s="52"/>
      <c r="E23" s="52"/>
      <c r="F23" s="52"/>
      <c r="G23" s="52"/>
      <c r="H23" s="52"/>
      <c r="I23" s="33"/>
      <c r="J23" s="33"/>
      <c r="K23" s="33"/>
      <c r="L23" s="33"/>
      <c r="M23" s="14"/>
      <c r="N23" s="14"/>
      <c r="O23" s="14"/>
      <c r="P23" s="14"/>
      <c r="Q23" s="14"/>
      <c r="R23" s="13"/>
    </row>
    <row r="24" spans="1:18" x14ac:dyDescent="0.25">
      <c r="A24" s="32"/>
      <c r="B24" s="32"/>
      <c r="C24" s="34"/>
      <c r="D24" s="33"/>
      <c r="E24" s="33"/>
      <c r="F24" s="35"/>
      <c r="G24" s="35"/>
      <c r="H24" s="35"/>
      <c r="I24" s="33"/>
      <c r="J24" s="33"/>
      <c r="K24" s="33"/>
      <c r="L24" s="33"/>
      <c r="M24" s="14"/>
      <c r="N24" s="14"/>
      <c r="O24" s="14"/>
      <c r="P24" s="14"/>
      <c r="Q24" s="14"/>
      <c r="R24" s="13"/>
    </row>
    <row r="25" spans="1:18" x14ac:dyDescent="0.25">
      <c r="A25" s="53" t="s">
        <v>18</v>
      </c>
      <c r="B25" s="53"/>
      <c r="C25" s="53"/>
      <c r="D25" s="53"/>
      <c r="E25" s="53"/>
      <c r="F25" s="54">
        <f>S15</f>
        <v>258751</v>
      </c>
      <c r="G25" s="54"/>
      <c r="H25" s="54"/>
      <c r="I25" s="36"/>
      <c r="J25" s="37"/>
      <c r="K25" s="29"/>
      <c r="L25" s="29"/>
      <c r="M25" s="15"/>
      <c r="N25" s="15"/>
      <c r="O25" s="15"/>
      <c r="P25" s="15"/>
      <c r="Q25" s="15"/>
      <c r="R25" s="15"/>
    </row>
    <row r="26" spans="1:18" x14ac:dyDescent="0.25">
      <c r="A26" s="29"/>
      <c r="B26" s="29"/>
      <c r="C26" s="38"/>
      <c r="D26" s="29"/>
      <c r="E26" s="29"/>
      <c r="F26" s="29"/>
      <c r="G26" s="29"/>
      <c r="H26" s="29"/>
      <c r="I26" s="29"/>
      <c r="J26" s="29"/>
      <c r="K26" s="29"/>
      <c r="L26" s="29"/>
      <c r="M26" s="15"/>
      <c r="N26" s="15"/>
      <c r="O26" s="15"/>
      <c r="P26" s="15"/>
      <c r="Q26" s="15"/>
      <c r="R26" s="15"/>
    </row>
    <row r="27" spans="1:18" x14ac:dyDescent="0.25">
      <c r="A27" s="47"/>
      <c r="B27" s="47"/>
      <c r="C27" s="47"/>
      <c r="D27" s="47"/>
      <c r="E27" s="47"/>
      <c r="F27" s="47"/>
      <c r="G27" s="47"/>
      <c r="H27" s="47"/>
      <c r="I27" s="29"/>
      <c r="J27" s="39"/>
      <c r="K27" s="29"/>
      <c r="L27" s="29"/>
      <c r="M27" s="15"/>
      <c r="N27" s="15"/>
      <c r="O27" s="15"/>
      <c r="P27" s="15"/>
      <c r="Q27" s="15"/>
      <c r="R27" s="15"/>
    </row>
    <row r="28" spans="1:18" x14ac:dyDescent="0.25">
      <c r="A28" s="40"/>
      <c r="B28" s="40"/>
      <c r="C28" s="40"/>
      <c r="D28" s="40"/>
      <c r="E28" s="41"/>
      <c r="F28" s="41"/>
      <c r="G28" s="42"/>
      <c r="H28" s="41"/>
      <c r="I28" s="42"/>
      <c r="J28" s="41"/>
      <c r="K28" s="40"/>
      <c r="L28" s="40"/>
      <c r="M28" s="3"/>
      <c r="N28" s="3"/>
      <c r="O28" s="3"/>
      <c r="P28" s="3"/>
      <c r="Q28" s="3"/>
      <c r="R28" s="3"/>
    </row>
    <row r="29" spans="1:18" x14ac:dyDescent="0.25">
      <c r="A29" s="3"/>
      <c r="B29" s="3"/>
      <c r="C29" s="3"/>
      <c r="D29" s="48"/>
      <c r="E29" s="48"/>
      <c r="F29" s="49"/>
      <c r="G29" s="49"/>
      <c r="H29" s="4"/>
      <c r="I29" s="6"/>
      <c r="J29" s="4"/>
      <c r="K29" s="3"/>
      <c r="L29" s="3"/>
      <c r="M29" s="3"/>
      <c r="N29" s="3"/>
      <c r="O29" s="3"/>
      <c r="P29" s="3"/>
      <c r="Q29" s="3"/>
      <c r="R29" s="3"/>
    </row>
  </sheetData>
  <mergeCells count="31"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  <mergeCell ref="A4:R4"/>
    <mergeCell ref="P7:P8"/>
    <mergeCell ref="Q6:Q8"/>
    <mergeCell ref="B1:N1"/>
    <mergeCell ref="A2:N2"/>
    <mergeCell ref="A6:A8"/>
    <mergeCell ref="B6:B8"/>
    <mergeCell ref="C6:D7"/>
    <mergeCell ref="A27:H27"/>
    <mergeCell ref="D29:E29"/>
    <mergeCell ref="F29:G29"/>
    <mergeCell ref="A15:B15"/>
    <mergeCell ref="B22:F22"/>
    <mergeCell ref="B23:H23"/>
    <mergeCell ref="A25:E25"/>
    <mergeCell ref="F25:H25"/>
    <mergeCell ref="B18:G18"/>
    <mergeCell ref="B20:H20"/>
    <mergeCell ref="B16:P16"/>
  </mergeCells>
  <conditionalFormatting sqref="P9:Q9">
    <cfRule type="containsText" dxfId="12" priority="5" operator="containsText" text="НЕОДНОРОДНЫЕ">
      <formula>NOT(ISERROR(SEARCH("НЕОДНОРОДНЫЕ",P9)))</formula>
    </cfRule>
    <cfRule type="containsText" dxfId="11" priority="6" operator="containsText" text="ОДНОРОДНЫЕ">
      <formula>NOT(ISERROR(SEARCH("ОДНОРОДНЫЕ",P9)))</formula>
    </cfRule>
  </conditionalFormatting>
  <conditionalFormatting sqref="P9:Q10">
    <cfRule type="containsText" dxfId="10" priority="7" operator="containsText" text="НЕОДНОРОДНЫЕ">
      <formula>NOT(ISERROR(SEARCH("НЕОДНОРОДНЫЕ",P9)))</formula>
    </cfRule>
  </conditionalFormatting>
  <conditionalFormatting sqref="P10:Q10">
    <cfRule type="containsText" dxfId="9" priority="9" operator="containsText" text="ОДНОРОДНЫЕ">
      <formula>NOT(ISERROR(SEARCH("ОДНОРОДНЫЕ",P10)))</formula>
    </cfRule>
  </conditionalFormatting>
  <conditionalFormatting sqref="P10:Q11">
    <cfRule type="containsText" dxfId="8" priority="10" operator="containsText" text="НЕОДНОРОДНЫЕ">
      <formula>NOT(ISERROR(SEARCH("НЕОДНОРОДНЫЕ",P10)))</formula>
    </cfRule>
  </conditionalFormatting>
  <conditionalFormatting sqref="P11:Q11">
    <cfRule type="containsText" dxfId="7" priority="1" operator="containsText" text="ОДНОРОДНЫЕ">
      <formula>NOT(ISERROR(SEARCH("ОДНОРОДНЫЕ",P11)))</formula>
    </cfRule>
  </conditionalFormatting>
  <conditionalFormatting sqref="P11:Q12">
    <cfRule type="containsText" dxfId="6" priority="2" operator="containsText" text="НЕОДНОРОДНЫЕ">
      <formula>NOT(ISERROR(SEARCH("НЕОДНОРОДНЫЕ",P11)))</formula>
    </cfRule>
  </conditionalFormatting>
  <conditionalFormatting sqref="P12:Q12">
    <cfRule type="containsText" dxfId="5" priority="3" operator="containsText" text="ОДНОРОДНЫЕ">
      <formula>NOT(ISERROR(SEARCH("ОДНОРОДНЫЕ",P12)))</formula>
    </cfRule>
  </conditionalFormatting>
  <conditionalFormatting sqref="P12:Q13">
    <cfRule type="containsText" dxfId="4" priority="4" operator="containsText" text="НЕОДНОРОДНЫЕ">
      <formula>NOT(ISERROR(SEARCH("НЕОДНОРОДНЫЕ",P12)))</formula>
    </cfRule>
  </conditionalFormatting>
  <conditionalFormatting sqref="P13:Q13">
    <cfRule type="containsText" dxfId="3" priority="12" operator="containsText" text="ОДНОРОДНЫЕ">
      <formula>NOT(ISERROR(SEARCH("ОДНОРОДНЫЕ",P13)))</formula>
    </cfRule>
  </conditionalFormatting>
  <conditionalFormatting sqref="P13:Q14">
    <cfRule type="containsText" dxfId="2" priority="13" operator="containsText" text="НЕОДНОРОДНЫЕ">
      <formula>NOT(ISERROR(SEARCH("НЕОДНОРОДНЫЕ",P13)))</formula>
    </cfRule>
  </conditionalFormatting>
  <conditionalFormatting sqref="P14:Q14">
    <cfRule type="containsText" dxfId="1" priority="18" operator="containsText" text="ОДНОРОДНЫЕ">
      <formula>NOT(ISERROR(SEARCH("ОДНОРОДНЫЕ",P14)))</formula>
    </cfRule>
    <cfRule type="containsText" dxfId="0" priority="19" operator="containsText" text="НЕОДНОРОДНЫЕ">
      <formula>NOT(ISERROR(SEARCH("НЕОДНОРОДНЫЕ",P14)))</formula>
    </cfRule>
  </conditionalFormatting>
  <pageMargins left="0.25" right="0.25" top="0.75" bottom="0.75" header="0.51180555555555496" footer="0.51180555555555496"/>
  <pageSetup paperSize="9" scale="50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2026-05-04T09:30:03Z</cp:lastPrinted>
  <dcterms:created xsi:type="dcterms:W3CDTF">2006-09-28T05:33:49Z</dcterms:created>
  <dcterms:modified xsi:type="dcterms:W3CDTF">2026-07-23T09:24:22Z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