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ыл МЧС России\Государственные контракты\закупки 2026 год\Календари и блокн ГИМС\"/>
    </mc:Choice>
  </mc:AlternateContent>
  <bookViews>
    <workbookView xWindow="0" yWindow="0" windowWidth="2370" windowHeight="0"/>
  </bookViews>
  <sheets>
    <sheet name="НМЦК Коррект" sheetId="2" r:id="rId1"/>
  </sheets>
  <definedNames>
    <definedName name="_xlnm.Print_Titles" localSheetId="0">'НМЦК Коррект'!$6:$7</definedName>
    <definedName name="_xlnm.Print_Area" localSheetId="0">'НМЦК Коррект'!$A$1:$N$16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M9" i="2"/>
  <c r="N9" i="2" s="1"/>
  <c r="M8" i="2"/>
  <c r="N10" i="2"/>
  <c r="N8" i="2"/>
  <c r="L10" i="2"/>
  <c r="I10" i="2"/>
  <c r="J10" i="2" s="1"/>
  <c r="K10" i="2" s="1"/>
  <c r="L9" i="2"/>
  <c r="I9" i="2"/>
  <c r="J9" i="2" s="1"/>
  <c r="K9" i="2" s="1"/>
  <c r="L8" i="2"/>
  <c r="I8" i="2"/>
  <c r="J8" i="2" s="1"/>
  <c r="K8" i="2" s="1"/>
  <c r="N11" i="2" l="1"/>
</calcChain>
</file>

<file path=xl/sharedStrings.xml><?xml version="1.0" encoding="utf-8"?>
<sst xmlns="http://schemas.openxmlformats.org/spreadsheetml/2006/main" count="34" uniqueCount="31">
  <si>
    <t>Обоснование начальной (максимальной) цены контракта</t>
  </si>
  <si>
    <t>Используемый метод определения НМЦК :</t>
  </si>
  <si>
    <t>№ п/п</t>
  </si>
  <si>
    <t>Наименование предмета контракта</t>
  </si>
  <si>
    <t>Ед. изм</t>
  </si>
  <si>
    <t>Кол-во</t>
  </si>
  <si>
    <t>Коммерческие предложения (руб./ед.изм.)</t>
  </si>
  <si>
    <t>Применяемый коэффициент</t>
  </si>
  <si>
    <t>Поставщик №1</t>
  </si>
  <si>
    <t>Поставщик №2</t>
  </si>
  <si>
    <t>Поставщик №3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</si>
  <si>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</si>
  <si>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</si>
  <si>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</si>
  <si>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Цена за единицу изм. (руб.)</t>
  </si>
  <si>
    <t>Н(М)ЦК контракта с учетом количества товара (руб.)</t>
  </si>
  <si>
    <t>шт</t>
  </si>
  <si>
    <t>-</t>
  </si>
  <si>
    <t xml:space="preserve">  </t>
  </si>
  <si>
    <t>Н(М)ЦК  определяемая методом сопоставимых рыночных цен (анализа рынка)*</t>
  </si>
  <si>
    <t xml:space="preserve">Однородность совокупности значений выявленных цен, используемых в расчете Н(М)ЦК </t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</si>
  <si>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</si>
  <si>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Используется информация, полученная по ранее направленным запросам заказчика о предоставлении ценовой информации от поставщиков, осуществляющих поставку товаров, планируемых к закупке.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</si>
  <si>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
</t>
  </si>
  <si>
    <t>метод сопоставимых рыночных цен (анализа рынка) в соответствии с Федеральным законом от 05 апреля 2013 г. № 44-ФЗ</t>
  </si>
  <si>
    <t>Календарь печатный (настольный)</t>
  </si>
  <si>
    <t>Календарь печатный (настенный)</t>
  </si>
  <si>
    <t xml:space="preserve">на поставку продукции с символикой для нужд центра ГИМС Главного управления МЧС Росиии по г. Севастополю
</t>
  </si>
  <si>
    <t xml:space="preserve">
</t>
  </si>
  <si>
    <t>Ежедневник (недатированный)</t>
  </si>
  <si>
    <t>В соответствии с прилагаемым расчетом и с учетом выделенных лимитов бюджетных обязательств на 2026 год,  начальная (максимальная) цена контракта составит 50000,00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</si>
</sst>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11" fillId="0" borderId="0" xfId="0" applyFont="1" applyAlignment="1">
      <alignment horizontal="left" wrapText="1"/>
    </xf>
    <xf numFmtId="0" fontId="16" fillId="0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2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4" fontId="12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wrapText="1"/>
    </xf>
    <xf numFmtId="0" fontId="20" fillId="0" borderId="0" xfId="0" applyFont="1"/>
    <xf numFmtId="4" fontId="12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1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justify" wrapText="1"/>
    </xf>
    <xf numFmtId="0" fontId="18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58150" y="4010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6</xdr:row>
      <xdr:rowOff>923925</xdr:rowOff>
    </xdr:from>
    <xdr:to>
      <xdr:col>9</xdr:col>
      <xdr:colOff>1019175</xdr:colOff>
      <xdr:row>6</xdr:row>
      <xdr:rowOff>1362075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29450" y="3981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1600200</xdr:rowOff>
    </xdr:from>
    <xdr:to>
      <xdr:col>11</xdr:col>
      <xdr:colOff>1504950</xdr:colOff>
      <xdr:row>6</xdr:row>
      <xdr:rowOff>1962150</xdr:rowOff>
    </xdr:to>
    <xdr:pic>
      <xdr:nvPicPr>
        <xdr:cNvPr id="4" name="Picture 5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010650" y="465772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276225</xdr:colOff>
      <xdr:row>6</xdr:row>
      <xdr:rowOff>1238250</xdr:rowOff>
    </xdr:from>
    <xdr:to>
      <xdr:col>11</xdr:col>
      <xdr:colOff>428625</xdr:colOff>
      <xdr:row>6</xdr:row>
      <xdr:rowOff>1466850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267825" y="42957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30"/>
  <sheetViews>
    <sheetView tabSelected="1" view="pageBreakPreview" topLeftCell="A4" zoomScaleSheetLayoutView="100" workbookViewId="0">
      <selection activeCell="A18" sqref="A18:N30"/>
    </sheetView>
  </sheetViews>
  <sheetFormatPr defaultRowHeight="12.75" x14ac:dyDescent="0.2"/>
  <cols>
    <col min="1" max="1" width="5" style="3" customWidth="1"/>
    <col min="2" max="2" width="36.140625" style="3" customWidth="1"/>
    <col min="3" max="3" width="5.85546875" style="3" customWidth="1"/>
    <col min="4" max="4" width="10.140625" style="3" customWidth="1"/>
    <col min="5" max="5" width="11.42578125" style="3" customWidth="1"/>
    <col min="6" max="7" width="10.140625" style="3" bestFit="1" customWidth="1"/>
    <col min="8" max="8" width="4.7109375" style="3" customWidth="1"/>
    <col min="9" max="9" width="11.5703125" style="3" customWidth="1"/>
    <col min="10" max="10" width="15.42578125" style="3" customWidth="1"/>
    <col min="11" max="11" width="14.28515625" style="3" customWidth="1"/>
    <col min="12" max="12" width="24.42578125" style="3" customWidth="1"/>
    <col min="13" max="13" width="10.42578125" style="3" customWidth="1"/>
    <col min="14" max="14" width="14.42578125" style="3" customWidth="1"/>
    <col min="15" max="16384" width="9.140625" style="3"/>
  </cols>
  <sheetData>
    <row r="1" spans="1:14" s="1" customFormat="1" ht="36.75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s="1" customFormat="1" ht="60" customHeight="1" x14ac:dyDescent="0.3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1" customFormat="1" ht="42.75" customHeight="1" x14ac:dyDescent="0.3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1" customFormat="1" ht="15.75" customHeigh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" customFormat="1" ht="39" customHeight="1" x14ac:dyDescent="0.3">
      <c r="A5" s="32"/>
      <c r="B5" s="32" t="s">
        <v>1</v>
      </c>
      <c r="C5" s="39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46.5" customHeight="1" x14ac:dyDescent="0.2">
      <c r="A6" s="35" t="s">
        <v>2</v>
      </c>
      <c r="B6" s="35" t="s">
        <v>3</v>
      </c>
      <c r="C6" s="36" t="s">
        <v>4</v>
      </c>
      <c r="D6" s="36" t="s">
        <v>5</v>
      </c>
      <c r="E6" s="37" t="s">
        <v>6</v>
      </c>
      <c r="F6" s="37"/>
      <c r="G6" s="37"/>
      <c r="H6" s="38" t="s">
        <v>7</v>
      </c>
      <c r="I6" s="42" t="s">
        <v>20</v>
      </c>
      <c r="J6" s="42"/>
      <c r="K6" s="42"/>
      <c r="L6" s="43" t="s">
        <v>19</v>
      </c>
      <c r="M6" s="43"/>
      <c r="N6" s="43"/>
    </row>
    <row r="7" spans="1:14" ht="159" customHeight="1" x14ac:dyDescent="0.2">
      <c r="A7" s="35"/>
      <c r="B7" s="35"/>
      <c r="C7" s="36"/>
      <c r="D7" s="36"/>
      <c r="E7" s="23" t="s">
        <v>8</v>
      </c>
      <c r="F7" s="23" t="s">
        <v>9</v>
      </c>
      <c r="G7" s="24" t="s">
        <v>10</v>
      </c>
      <c r="H7" s="38"/>
      <c r="I7" s="4" t="s">
        <v>11</v>
      </c>
      <c r="J7" s="4" t="s">
        <v>12</v>
      </c>
      <c r="K7" s="5" t="s">
        <v>13</v>
      </c>
      <c r="L7" s="6" t="s">
        <v>21</v>
      </c>
      <c r="M7" s="4" t="s">
        <v>14</v>
      </c>
      <c r="N7" s="4" t="s">
        <v>15</v>
      </c>
    </row>
    <row r="8" spans="1:14" ht="18" customHeight="1" x14ac:dyDescent="0.25">
      <c r="A8" s="20">
        <v>1</v>
      </c>
      <c r="B8" s="30" t="s">
        <v>25</v>
      </c>
      <c r="C8" s="27" t="s">
        <v>16</v>
      </c>
      <c r="D8" s="28">
        <v>20</v>
      </c>
      <c r="E8" s="28">
        <v>500</v>
      </c>
      <c r="F8" s="28">
        <v>440</v>
      </c>
      <c r="G8" s="28">
        <v>250</v>
      </c>
      <c r="H8" s="28"/>
      <c r="I8" s="28">
        <f t="shared" ref="I8:I10" si="0">AVERAGE(E8:G8)</f>
        <v>396.66666666666669</v>
      </c>
      <c r="J8" s="28">
        <f t="shared" ref="J8:J10" si="1">SQRT(((SUM((POWER(F8-I8,2)),(POWER(E8-I8,2)),(POWER(G8-I8,2)))/(3-1))))</f>
        <v>130.51181300301261</v>
      </c>
      <c r="K8" s="28">
        <f t="shared" ref="K8:K10" si="2">J8/I8*100</f>
        <v>32.902137731851916</v>
      </c>
      <c r="L8" s="28">
        <f>((D8/3)*(SUM(E8:G8)))</f>
        <v>7933.3333333333339</v>
      </c>
      <c r="M8" s="28">
        <f t="shared" ref="M8:M10" si="3">L8/D8</f>
        <v>396.66666666666669</v>
      </c>
      <c r="N8" s="21">
        <f>D8*M8</f>
        <v>7933.3333333333339</v>
      </c>
    </row>
    <row r="9" spans="1:14" ht="15.75" x14ac:dyDescent="0.2">
      <c r="A9" s="20">
        <v>2</v>
      </c>
      <c r="B9" s="26" t="s">
        <v>26</v>
      </c>
      <c r="C9" s="27" t="s">
        <v>16</v>
      </c>
      <c r="D9" s="28">
        <v>40</v>
      </c>
      <c r="E9" s="31">
        <v>600</v>
      </c>
      <c r="F9" s="31">
        <v>700</v>
      </c>
      <c r="G9" s="31">
        <v>350</v>
      </c>
      <c r="H9" s="21" t="s">
        <v>17</v>
      </c>
      <c r="I9" s="21">
        <f t="shared" si="0"/>
        <v>550</v>
      </c>
      <c r="J9" s="25">
        <f t="shared" si="1"/>
        <v>180.27756377319946</v>
      </c>
      <c r="K9" s="25">
        <f t="shared" si="2"/>
        <v>32.777738867854453</v>
      </c>
      <c r="L9" s="21">
        <f>((D9/3)*(SUM(E9:G9)))</f>
        <v>22000</v>
      </c>
      <c r="M9" s="21">
        <f t="shared" si="3"/>
        <v>550</v>
      </c>
      <c r="N9" s="21">
        <f t="shared" ref="N9:N10" si="4">D9*M9</f>
        <v>22000</v>
      </c>
    </row>
    <row r="10" spans="1:14" ht="15.75" x14ac:dyDescent="0.2">
      <c r="A10" s="20">
        <v>3</v>
      </c>
      <c r="B10" s="26" t="s">
        <v>29</v>
      </c>
      <c r="C10" s="27" t="s">
        <v>16</v>
      </c>
      <c r="D10" s="28">
        <v>20</v>
      </c>
      <c r="E10" s="31">
        <v>2860</v>
      </c>
      <c r="F10" s="31">
        <v>2500</v>
      </c>
      <c r="G10" s="31">
        <v>1550</v>
      </c>
      <c r="H10" s="21" t="s">
        <v>17</v>
      </c>
      <c r="I10" s="21">
        <f t="shared" si="0"/>
        <v>2303.3333333333335</v>
      </c>
      <c r="J10" s="25">
        <f t="shared" si="1"/>
        <v>676.78159943465766</v>
      </c>
      <c r="K10" s="25">
        <f t="shared" si="2"/>
        <v>29.382703303964874</v>
      </c>
      <c r="L10" s="21">
        <f>((D10/3)*(SUM(E10:G10)))</f>
        <v>46066.666666666672</v>
      </c>
      <c r="M10" s="21">
        <f t="shared" si="3"/>
        <v>2303.3333333333335</v>
      </c>
      <c r="N10" s="21">
        <f t="shared" si="4"/>
        <v>46066.666666666672</v>
      </c>
    </row>
    <row r="11" spans="1:14" s="7" customFormat="1" ht="20.100000000000001" customHeight="1" x14ac:dyDescent="0.25">
      <c r="A11" s="8"/>
      <c r="B11" s="9"/>
      <c r="C11" s="8"/>
      <c r="D11" s="8"/>
      <c r="E11" s="10"/>
      <c r="F11" s="10"/>
      <c r="G11" s="10"/>
      <c r="H11" s="11"/>
      <c r="I11" s="12"/>
      <c r="J11" s="13"/>
      <c r="K11" s="13"/>
      <c r="L11" s="12"/>
      <c r="M11" s="12"/>
      <c r="N11" s="22">
        <f>N8+N9+N10</f>
        <v>76000</v>
      </c>
    </row>
    <row r="12" spans="1:14" s="14" customFormat="1" ht="15.75" x14ac:dyDescent="0.25">
      <c r="B12" s="15"/>
      <c r="C12" s="15"/>
      <c r="D12" s="15"/>
      <c r="E12" s="15"/>
      <c r="F12" s="15"/>
      <c r="G12" s="15"/>
      <c r="H12" s="15"/>
      <c r="J12" s="15"/>
      <c r="K12" s="15"/>
      <c r="L12" s="15" t="s">
        <v>18</v>
      </c>
      <c r="M12" s="15"/>
      <c r="N12" s="16"/>
    </row>
    <row r="13" spans="1:14" s="14" customFormat="1" ht="17.25" customHeight="1" x14ac:dyDescent="0.25">
      <c r="A13" s="45" t="s">
        <v>30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s="14" customFormat="1" ht="17.2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s="14" customFormat="1" ht="15.75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6"/>
    </row>
    <row r="16" spans="1:14" ht="50.25" customHeight="1" x14ac:dyDescent="0.2">
      <c r="A16" s="44" t="s">
        <v>23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</row>
    <row r="17" spans="1:14" x14ac:dyDescent="0.2">
      <c r="A17" s="17"/>
      <c r="B17" s="17"/>
      <c r="C17" s="17"/>
      <c r="D17" s="17"/>
      <c r="E17" s="29"/>
      <c r="F17" s="29"/>
      <c r="G17" s="29"/>
      <c r="H17" s="17"/>
      <c r="I17" s="17"/>
      <c r="J17" s="17"/>
      <c r="K17" s="17"/>
      <c r="L17" s="17"/>
      <c r="M17" s="17"/>
      <c r="N17" s="17"/>
    </row>
    <row r="18" spans="1:14" x14ac:dyDescent="0.2">
      <c r="A18" s="41" t="s">
        <v>28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s="18" customFormat="1" ht="15.75" customHeight="1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s="19" customFormat="1" ht="18.75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s="19" customFormat="1" ht="18.75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s="1" customFormat="1" ht="18.75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14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4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1:14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1:14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</sheetData>
  <mergeCells count="15">
    <mergeCell ref="A1:N1"/>
    <mergeCell ref="A2:N2"/>
    <mergeCell ref="A3:N3"/>
    <mergeCell ref="C5:N5"/>
    <mergeCell ref="A6:A7"/>
    <mergeCell ref="B6:B7"/>
    <mergeCell ref="C6:C7"/>
    <mergeCell ref="D6:D7"/>
    <mergeCell ref="E6:G6"/>
    <mergeCell ref="H6:H7"/>
    <mergeCell ref="I6:K6"/>
    <mergeCell ref="L6:N6"/>
    <mergeCell ref="A13:N14"/>
    <mergeCell ref="A16:N16"/>
    <mergeCell ref="A18:N30"/>
  </mergeCells>
  <pageMargins left="0.78740157480314965" right="0.39370078740157483" top="1.1811023622047245" bottom="0.39370078740157483" header="0.23622047244094491" footer="0.23622047244094491"/>
  <pageSetup paperSize="9" scale="70" orientation="landscape" verticalDpi="300" r:id="rId1"/>
  <rowBreaks count="1" manualBreakCount="1">
    <brk id="36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 Коррект</vt:lpstr>
      <vt:lpstr>'НМЦК Коррект'!Заголовки_для_печати</vt:lpstr>
      <vt:lpstr>'НМЦК Коррект'!Область_печати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Гаврилова Н.А</dc:creator>
  <cp:lastModifiedBy>a.lukinova</cp:lastModifiedBy>
  <cp:lastPrinted>2026-05-28T07:31:55Z</cp:lastPrinted>
  <dcterms:created xsi:type="dcterms:W3CDTF">2022-03-03T07:31:44Z</dcterms:created>
  <dcterms:modified xsi:type="dcterms:W3CDTF">2026-06-01T14:02:59Z</dcterms:modified>
</cp:coreProperties>
</file>