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15" windowHeight="9015"/>
  </bookViews>
  <sheets>
    <sheet name="Расчет факта" sheetId="3" r:id="rId1"/>
    <sheet name="Расчет нацрежим+премущ-ва" sheetId="5" state="hidden" r:id="rId2"/>
    <sheet name="Лист3" sheetId="6" state="hidden" r:id="rId3"/>
  </sheets>
  <definedNames>
    <definedName name="_xlnm._FilterDatabase" localSheetId="2" hidden="1">Лист3!$A$6:$Z$97</definedName>
  </definedNames>
  <calcPr calcId="125725"/>
</workbook>
</file>

<file path=xl/calcChain.xml><?xml version="1.0" encoding="utf-8"?>
<calcChain xmlns="http://schemas.openxmlformats.org/spreadsheetml/2006/main">
  <c r="Q8" i="3"/>
  <c r="Q6"/>
  <c r="O6"/>
  <c r="N6"/>
  <c r="M6"/>
  <c r="L6"/>
  <c r="K6"/>
  <c r="R26" i="5"/>
  <c r="J7"/>
  <c r="K7"/>
  <c r="W7"/>
  <c r="J8"/>
  <c r="K8"/>
  <c r="W8"/>
  <c r="J9"/>
  <c r="X9" s="1"/>
  <c r="K9"/>
  <c r="W9"/>
  <c r="J27"/>
  <c r="K27"/>
  <c r="Y27" s="1"/>
  <c r="W27"/>
  <c r="J28"/>
  <c r="X28" s="1"/>
  <c r="K28"/>
  <c r="Y28" s="1"/>
  <c r="W28"/>
  <c r="J29"/>
  <c r="K29"/>
  <c r="W29"/>
  <c r="J30"/>
  <c r="X30" s="1"/>
  <c r="K30"/>
  <c r="W30"/>
  <c r="J31"/>
  <c r="X31" s="1"/>
  <c r="K31"/>
  <c r="Y31" s="1"/>
  <c r="W31"/>
  <c r="I32"/>
  <c r="W32" s="1"/>
  <c r="J32"/>
  <c r="X32" s="1"/>
  <c r="K32"/>
  <c r="I33"/>
  <c r="W33" s="1"/>
  <c r="J33"/>
  <c r="X33" s="1"/>
  <c r="K33"/>
  <c r="Y33" s="1"/>
  <c r="I34"/>
  <c r="J34"/>
  <c r="K34"/>
  <c r="Y34" s="1"/>
  <c r="J10"/>
  <c r="X10" s="1"/>
  <c r="K10"/>
  <c r="W10"/>
  <c r="J35"/>
  <c r="K35"/>
  <c r="W35"/>
  <c r="J36"/>
  <c r="X36" s="1"/>
  <c r="K36"/>
  <c r="W36"/>
  <c r="J37"/>
  <c r="K37"/>
  <c r="Y37" s="1"/>
  <c r="W37"/>
  <c r="J38"/>
  <c r="X38" s="1"/>
  <c r="K38"/>
  <c r="W38"/>
  <c r="J39"/>
  <c r="K39"/>
  <c r="W39"/>
  <c r="J40"/>
  <c r="X40" s="1"/>
  <c r="K40"/>
  <c r="W40"/>
  <c r="J41"/>
  <c r="K41"/>
  <c r="Y41" s="1"/>
  <c r="W41"/>
  <c r="J42"/>
  <c r="X42" s="1"/>
  <c r="K42"/>
  <c r="W42"/>
  <c r="J43"/>
  <c r="X43" s="1"/>
  <c r="K43"/>
  <c r="Y43" s="1"/>
  <c r="W43"/>
  <c r="J44"/>
  <c r="X44" s="1"/>
  <c r="K44"/>
  <c r="Y44" s="1"/>
  <c r="W44"/>
  <c r="J45"/>
  <c r="X45" s="1"/>
  <c r="K45"/>
  <c r="Y45" s="1"/>
  <c r="W45"/>
  <c r="J46"/>
  <c r="X46" s="1"/>
  <c r="K46"/>
  <c r="Y46" s="1"/>
  <c r="W46"/>
  <c r="J47"/>
  <c r="X47" s="1"/>
  <c r="K47"/>
  <c r="Y47" s="1"/>
  <c r="W47"/>
  <c r="J48"/>
  <c r="K48"/>
  <c r="Y48" s="1"/>
  <c r="W48"/>
  <c r="J11"/>
  <c r="X11" s="1"/>
  <c r="K11"/>
  <c r="Y11" s="1"/>
  <c r="W11"/>
  <c r="J12"/>
  <c r="X12" s="1"/>
  <c r="K12"/>
  <c r="Y12" s="1"/>
  <c r="W12"/>
  <c r="J13"/>
  <c r="X13" s="1"/>
  <c r="K13"/>
  <c r="Y13" s="1"/>
  <c r="W13"/>
  <c r="J14"/>
  <c r="X14" s="1"/>
  <c r="K14"/>
  <c r="Y14" s="1"/>
  <c r="W14"/>
  <c r="J15"/>
  <c r="X15" s="1"/>
  <c r="K15"/>
  <c r="Y15" s="1"/>
  <c r="W15"/>
  <c r="J49"/>
  <c r="X49" s="1"/>
  <c r="K49"/>
  <c r="W49"/>
  <c r="J50"/>
  <c r="X50" s="1"/>
  <c r="K50"/>
  <c r="Y50" s="1"/>
  <c r="W50"/>
  <c r="I51"/>
  <c r="W51" s="1"/>
  <c r="J51"/>
  <c r="X51" s="1"/>
  <c r="K51"/>
  <c r="J16"/>
  <c r="X16" s="1"/>
  <c r="K16"/>
  <c r="W16"/>
  <c r="J52"/>
  <c r="X52" s="1"/>
  <c r="K52"/>
  <c r="W52"/>
  <c r="J17"/>
  <c r="X17" s="1"/>
  <c r="K17"/>
  <c r="W17"/>
  <c r="J53"/>
  <c r="X53" s="1"/>
  <c r="K53"/>
  <c r="W53"/>
  <c r="J54"/>
  <c r="X54" s="1"/>
  <c r="K54"/>
  <c r="W54"/>
  <c r="J55"/>
  <c r="X55" s="1"/>
  <c r="K55"/>
  <c r="W55"/>
  <c r="J56"/>
  <c r="X56" s="1"/>
  <c r="K56"/>
  <c r="W56"/>
  <c r="J57"/>
  <c r="X57" s="1"/>
  <c r="K57"/>
  <c r="W57"/>
  <c r="J58"/>
  <c r="X58" s="1"/>
  <c r="K58"/>
  <c r="W58"/>
  <c r="J59"/>
  <c r="X59" s="1"/>
  <c r="K59"/>
  <c r="W59"/>
  <c r="J60"/>
  <c r="X60" s="1"/>
  <c r="K60"/>
  <c r="W60"/>
  <c r="J61"/>
  <c r="X61" s="1"/>
  <c r="K61"/>
  <c r="W61"/>
  <c r="J62"/>
  <c r="X62" s="1"/>
  <c r="K62"/>
  <c r="W62"/>
  <c r="J63"/>
  <c r="X63" s="1"/>
  <c r="K63"/>
  <c r="W63"/>
  <c r="J64"/>
  <c r="X64" s="1"/>
  <c r="K64"/>
  <c r="W64"/>
  <c r="J18"/>
  <c r="X18" s="1"/>
  <c r="K18"/>
  <c r="W18"/>
  <c r="I65"/>
  <c r="W65" s="1"/>
  <c r="J65"/>
  <c r="X65" s="1"/>
  <c r="K65"/>
  <c r="Y65" s="1"/>
  <c r="J66"/>
  <c r="K66"/>
  <c r="W66"/>
  <c r="J67"/>
  <c r="X67" s="1"/>
  <c r="K67"/>
  <c r="W67"/>
  <c r="J68"/>
  <c r="K68"/>
  <c r="Y68" s="1"/>
  <c r="W68"/>
  <c r="J69"/>
  <c r="X69" s="1"/>
  <c r="K69"/>
  <c r="Y69" s="1"/>
  <c r="W69"/>
  <c r="J70"/>
  <c r="K70"/>
  <c r="W70"/>
  <c r="J19"/>
  <c r="X19" s="1"/>
  <c r="K19"/>
  <c r="W19"/>
  <c r="J20"/>
  <c r="K20"/>
  <c r="Y20" s="1"/>
  <c r="W20"/>
  <c r="J21"/>
  <c r="X21" s="1"/>
  <c r="K21"/>
  <c r="Y21" s="1"/>
  <c r="W21"/>
  <c r="J22"/>
  <c r="K22"/>
  <c r="Y22" s="1"/>
  <c r="W22"/>
  <c r="J23"/>
  <c r="X23" s="1"/>
  <c r="K23"/>
  <c r="W23"/>
  <c r="J24"/>
  <c r="K24"/>
  <c r="Y24" s="1"/>
  <c r="W24"/>
  <c r="J71"/>
  <c r="X71" s="1"/>
  <c r="K71"/>
  <c r="Y71" s="1"/>
  <c r="W71"/>
  <c r="J72"/>
  <c r="K72"/>
  <c r="W72"/>
  <c r="I73"/>
  <c r="J73"/>
  <c r="X73" s="1"/>
  <c r="K73"/>
  <c r="Y73" s="1"/>
  <c r="J74"/>
  <c r="K74"/>
  <c r="Y74" s="1"/>
  <c r="W74"/>
  <c r="J75"/>
  <c r="K75"/>
  <c r="Y75" s="1"/>
  <c r="W75"/>
  <c r="J76"/>
  <c r="X76" s="1"/>
  <c r="K76"/>
  <c r="W76"/>
  <c r="J77"/>
  <c r="X77" s="1"/>
  <c r="K77"/>
  <c r="W77"/>
  <c r="J78"/>
  <c r="K78"/>
  <c r="Y78" s="1"/>
  <c r="W78"/>
  <c r="J79"/>
  <c r="K79"/>
  <c r="Y79" s="1"/>
  <c r="W79"/>
  <c r="J80"/>
  <c r="X80" s="1"/>
  <c r="K80"/>
  <c r="Y80" s="1"/>
  <c r="W80"/>
  <c r="I81"/>
  <c r="J81"/>
  <c r="X81" s="1"/>
  <c r="K81"/>
  <c r="Y81" s="1"/>
  <c r="J82"/>
  <c r="X82" s="1"/>
  <c r="K82"/>
  <c r="Y82" s="1"/>
  <c r="W82"/>
  <c r="J83"/>
  <c r="X83" s="1"/>
  <c r="K83"/>
  <c r="Y83" s="1"/>
  <c r="W83"/>
  <c r="J84"/>
  <c r="X84" s="1"/>
  <c r="K84"/>
  <c r="Y84" s="1"/>
  <c r="W84"/>
  <c r="J85"/>
  <c r="K85"/>
  <c r="Y85" s="1"/>
  <c r="W85"/>
  <c r="J86"/>
  <c r="X86" s="1"/>
  <c r="K86"/>
  <c r="Y86" s="1"/>
  <c r="W86"/>
  <c r="J87"/>
  <c r="X87" s="1"/>
  <c r="K87"/>
  <c r="Y87" s="1"/>
  <c r="W87"/>
  <c r="J88"/>
  <c r="X88" s="1"/>
  <c r="K88"/>
  <c r="Y88" s="1"/>
  <c r="W88"/>
  <c r="J89"/>
  <c r="X89" s="1"/>
  <c r="K89"/>
  <c r="Y89" s="1"/>
  <c r="W89"/>
  <c r="J90"/>
  <c r="X90" s="1"/>
  <c r="K90"/>
  <c r="Y90" s="1"/>
  <c r="W90"/>
  <c r="J91"/>
  <c r="X91" s="1"/>
  <c r="K91"/>
  <c r="W91"/>
  <c r="J92"/>
  <c r="X92" s="1"/>
  <c r="K92"/>
  <c r="Y92" s="1"/>
  <c r="W92"/>
  <c r="J93"/>
  <c r="X93" s="1"/>
  <c r="K93"/>
  <c r="Y93" s="1"/>
  <c r="W93"/>
  <c r="J94"/>
  <c r="X94" s="1"/>
  <c r="K94"/>
  <c r="Y94" s="1"/>
  <c r="W94"/>
  <c r="I25"/>
  <c r="W25" s="1"/>
  <c r="J25"/>
  <c r="X25" s="1"/>
  <c r="K25"/>
  <c r="I95"/>
  <c r="W95" s="1"/>
  <c r="J95"/>
  <c r="X95" s="1"/>
  <c r="K95"/>
  <c r="Y95" s="1"/>
  <c r="I96"/>
  <c r="J96"/>
  <c r="X96" s="1"/>
  <c r="K96"/>
  <c r="Y96" s="1"/>
  <c r="I97"/>
  <c r="W97" s="1"/>
  <c r="J97"/>
  <c r="X97" s="1"/>
  <c r="K97"/>
  <c r="Y97" s="1"/>
  <c r="J98"/>
  <c r="X98" s="1"/>
  <c r="K98"/>
  <c r="Y98" s="1"/>
  <c r="W98"/>
  <c r="W97" i="6"/>
  <c r="K97"/>
  <c r="J97"/>
  <c r="X97" s="1"/>
  <c r="W96"/>
  <c r="K96"/>
  <c r="J96"/>
  <c r="X96" s="1"/>
  <c r="I96"/>
  <c r="K95"/>
  <c r="Y95" s="1"/>
  <c r="J95"/>
  <c r="I95"/>
  <c r="W95" s="1"/>
  <c r="K94"/>
  <c r="Y94" s="1"/>
  <c r="J94"/>
  <c r="X94" s="1"/>
  <c r="I94"/>
  <c r="W94" s="1"/>
  <c r="W93"/>
  <c r="K93"/>
  <c r="Y93" s="1"/>
  <c r="J93"/>
  <c r="I93"/>
  <c r="W92"/>
  <c r="K92"/>
  <c r="J92"/>
  <c r="X92" s="1"/>
  <c r="W91"/>
  <c r="K91"/>
  <c r="J91"/>
  <c r="W90"/>
  <c r="K90"/>
  <c r="J90"/>
  <c r="X90" s="1"/>
  <c r="W89"/>
  <c r="K89"/>
  <c r="J89"/>
  <c r="W88"/>
  <c r="K88"/>
  <c r="J88"/>
  <c r="X88" s="1"/>
  <c r="W87"/>
  <c r="K87"/>
  <c r="J87"/>
  <c r="X87" s="1"/>
  <c r="W86"/>
  <c r="K86"/>
  <c r="J86"/>
  <c r="X86" s="1"/>
  <c r="W85"/>
  <c r="K85"/>
  <c r="J85"/>
  <c r="X85" s="1"/>
  <c r="W84"/>
  <c r="K84"/>
  <c r="J84"/>
  <c r="X84" s="1"/>
  <c r="W83"/>
  <c r="K83"/>
  <c r="J83"/>
  <c r="W82"/>
  <c r="K82"/>
  <c r="J82"/>
  <c r="X82" s="1"/>
  <c r="W81"/>
  <c r="K81"/>
  <c r="J81"/>
  <c r="X81" s="1"/>
  <c r="W80"/>
  <c r="K80"/>
  <c r="J80"/>
  <c r="X80" s="1"/>
  <c r="W79"/>
  <c r="K79"/>
  <c r="J79"/>
  <c r="X79" s="1"/>
  <c r="I79"/>
  <c r="W78"/>
  <c r="K78"/>
  <c r="Y78" s="1"/>
  <c r="J78"/>
  <c r="W77"/>
  <c r="K77"/>
  <c r="J77"/>
  <c r="X77" s="1"/>
  <c r="W76"/>
  <c r="K76"/>
  <c r="Y76" s="1"/>
  <c r="J76"/>
  <c r="X76" s="1"/>
  <c r="W75"/>
  <c r="K75"/>
  <c r="J75"/>
  <c r="X75" s="1"/>
  <c r="W74"/>
  <c r="K74"/>
  <c r="J74"/>
  <c r="X74" s="1"/>
  <c r="W73"/>
  <c r="K73"/>
  <c r="J73"/>
  <c r="X73" s="1"/>
  <c r="W72"/>
  <c r="K72"/>
  <c r="Y72" s="1"/>
  <c r="J72"/>
  <c r="X72" s="1"/>
  <c r="K71"/>
  <c r="J71"/>
  <c r="X71" s="1"/>
  <c r="I71"/>
  <c r="W70"/>
  <c r="K70"/>
  <c r="Y70" s="1"/>
  <c r="J70"/>
  <c r="X70" s="1"/>
  <c r="W69"/>
  <c r="K69"/>
  <c r="Y69" s="1"/>
  <c r="J69"/>
  <c r="X69" s="1"/>
  <c r="W68"/>
  <c r="K68"/>
  <c r="Y68" s="1"/>
  <c r="J68"/>
  <c r="X68" s="1"/>
  <c r="W67"/>
  <c r="K67"/>
  <c r="Y67" s="1"/>
  <c r="J67"/>
  <c r="X67" s="1"/>
  <c r="W66"/>
  <c r="K66"/>
  <c r="Y66" s="1"/>
  <c r="J66"/>
  <c r="X66" s="1"/>
  <c r="W65"/>
  <c r="K65"/>
  <c r="Y65" s="1"/>
  <c r="J65"/>
  <c r="X65" s="1"/>
  <c r="W64"/>
  <c r="K64"/>
  <c r="Y64" s="1"/>
  <c r="J64"/>
  <c r="X64" s="1"/>
  <c r="W63"/>
  <c r="K63"/>
  <c r="Y63" s="1"/>
  <c r="J63"/>
  <c r="X63" s="1"/>
  <c r="W62"/>
  <c r="K62"/>
  <c r="Y62" s="1"/>
  <c r="J62"/>
  <c r="X62" s="1"/>
  <c r="W61"/>
  <c r="K61"/>
  <c r="Y61" s="1"/>
  <c r="J61"/>
  <c r="X61" s="1"/>
  <c r="W60"/>
  <c r="K60"/>
  <c r="Y60" s="1"/>
  <c r="J60"/>
  <c r="X60" s="1"/>
  <c r="W59"/>
  <c r="K59"/>
  <c r="Y59" s="1"/>
  <c r="J59"/>
  <c r="X59" s="1"/>
  <c r="W58"/>
  <c r="K58"/>
  <c r="Y58" s="1"/>
  <c r="J58"/>
  <c r="X58" s="1"/>
  <c r="K57"/>
  <c r="Y57" s="1"/>
  <c r="J57"/>
  <c r="X57" s="1"/>
  <c r="I57"/>
  <c r="W57" s="1"/>
  <c r="W56"/>
  <c r="K56"/>
  <c r="Y56" s="1"/>
  <c r="J56"/>
  <c r="W55"/>
  <c r="K55"/>
  <c r="J55"/>
  <c r="X55" s="1"/>
  <c r="W54"/>
  <c r="K54"/>
  <c r="Y54" s="1"/>
  <c r="J54"/>
  <c r="W53"/>
  <c r="K53"/>
  <c r="J53"/>
  <c r="X53" s="1"/>
  <c r="W52"/>
  <c r="K52"/>
  <c r="Y52" s="1"/>
  <c r="J52"/>
  <c r="W51"/>
  <c r="K51"/>
  <c r="J51"/>
  <c r="X51" s="1"/>
  <c r="W50"/>
  <c r="K50"/>
  <c r="Y50" s="1"/>
  <c r="J50"/>
  <c r="W49"/>
  <c r="K49"/>
  <c r="J49"/>
  <c r="X49" s="1"/>
  <c r="W48"/>
  <c r="K48"/>
  <c r="Y48" s="1"/>
  <c r="J48"/>
  <c r="W47"/>
  <c r="K47"/>
  <c r="J47"/>
  <c r="X47" s="1"/>
  <c r="W46"/>
  <c r="K46"/>
  <c r="Y46" s="1"/>
  <c r="J46"/>
  <c r="W45"/>
  <c r="K45"/>
  <c r="J45"/>
  <c r="X45" s="1"/>
  <c r="W44"/>
  <c r="K44"/>
  <c r="Y44" s="1"/>
  <c r="J44"/>
  <c r="W43"/>
  <c r="K43"/>
  <c r="J43"/>
  <c r="X43" s="1"/>
  <c r="W42"/>
  <c r="K42"/>
  <c r="Y42" s="1"/>
  <c r="J42"/>
  <c r="W41"/>
  <c r="K41"/>
  <c r="J41"/>
  <c r="X41" s="1"/>
  <c r="W40"/>
  <c r="K40"/>
  <c r="Y40" s="1"/>
  <c r="J40"/>
  <c r="I40"/>
  <c r="W39"/>
  <c r="K39"/>
  <c r="J39"/>
  <c r="X39" s="1"/>
  <c r="W38"/>
  <c r="K38"/>
  <c r="J38"/>
  <c r="W37"/>
  <c r="K37"/>
  <c r="J37"/>
  <c r="X37" s="1"/>
  <c r="W36"/>
  <c r="K36"/>
  <c r="J36"/>
  <c r="X36" s="1"/>
  <c r="W35"/>
  <c r="K35"/>
  <c r="J35"/>
  <c r="X35" s="1"/>
  <c r="W34"/>
  <c r="K34"/>
  <c r="J34"/>
  <c r="X34" s="1"/>
  <c r="W33"/>
  <c r="K33"/>
  <c r="J33"/>
  <c r="X33" s="1"/>
  <c r="W32"/>
  <c r="K32"/>
  <c r="J32"/>
  <c r="X32" s="1"/>
  <c r="W31"/>
  <c r="K31"/>
  <c r="J31"/>
  <c r="X31" s="1"/>
  <c r="W30"/>
  <c r="K30"/>
  <c r="J30"/>
  <c r="X30" s="1"/>
  <c r="W29"/>
  <c r="K29"/>
  <c r="J29"/>
  <c r="X29" s="1"/>
  <c r="W28"/>
  <c r="K28"/>
  <c r="J28"/>
  <c r="X28" s="1"/>
  <c r="W27"/>
  <c r="K27"/>
  <c r="J27"/>
  <c r="X27" s="1"/>
  <c r="W26"/>
  <c r="K26"/>
  <c r="J26"/>
  <c r="X26" s="1"/>
  <c r="W25"/>
  <c r="K25"/>
  <c r="J25"/>
  <c r="X25" s="1"/>
  <c r="W24"/>
  <c r="K24"/>
  <c r="J24"/>
  <c r="X24" s="1"/>
  <c r="W23"/>
  <c r="K23"/>
  <c r="J23"/>
  <c r="X23" s="1"/>
  <c r="W22"/>
  <c r="K22"/>
  <c r="J22"/>
  <c r="X22" s="1"/>
  <c r="W21"/>
  <c r="K21"/>
  <c r="J21"/>
  <c r="X21" s="1"/>
  <c r="W20"/>
  <c r="K20"/>
  <c r="J20"/>
  <c r="X20" s="1"/>
  <c r="W19"/>
  <c r="K19"/>
  <c r="J19"/>
  <c r="X19" s="1"/>
  <c r="W18"/>
  <c r="K18"/>
  <c r="J18"/>
  <c r="X18" s="1"/>
  <c r="W17"/>
  <c r="K17"/>
  <c r="J17"/>
  <c r="X17" s="1"/>
  <c r="I17"/>
  <c r="K16"/>
  <c r="Y16" s="1"/>
  <c r="J16"/>
  <c r="I16"/>
  <c r="K15"/>
  <c r="Y15" s="1"/>
  <c r="J15"/>
  <c r="X15" s="1"/>
  <c r="I15"/>
  <c r="W14"/>
  <c r="K14"/>
  <c r="J14"/>
  <c r="X14" s="1"/>
  <c r="W13"/>
  <c r="K13"/>
  <c r="Y13" s="1"/>
  <c r="J13"/>
  <c r="W12"/>
  <c r="K12"/>
  <c r="J12"/>
  <c r="X12" s="1"/>
  <c r="W11"/>
  <c r="K11"/>
  <c r="Y11" s="1"/>
  <c r="J11"/>
  <c r="W10"/>
  <c r="K10"/>
  <c r="J10"/>
  <c r="X10" s="1"/>
  <c r="W9"/>
  <c r="K9"/>
  <c r="Y9" s="1"/>
  <c r="J9"/>
  <c r="W8"/>
  <c r="K8"/>
  <c r="J8"/>
  <c r="X8" s="1"/>
  <c r="W7"/>
  <c r="K7"/>
  <c r="Y7" s="1"/>
  <c r="J7"/>
  <c r="O53" i="5" l="1"/>
  <c r="P53" s="1"/>
  <c r="Q53" s="1"/>
  <c r="R53" s="1"/>
  <c r="O85"/>
  <c r="P85" s="1"/>
  <c r="Q85" s="1"/>
  <c r="R85" s="1"/>
  <c r="L66"/>
  <c r="M66" s="1"/>
  <c r="N66" s="1"/>
  <c r="L40"/>
  <c r="M40" s="1"/>
  <c r="N40" s="1"/>
  <c r="O18"/>
  <c r="P18" s="1"/>
  <c r="Q18" s="1"/>
  <c r="R18" s="1"/>
  <c r="L49"/>
  <c r="M49" s="1"/>
  <c r="N49" s="1"/>
  <c r="O57"/>
  <c r="P57" s="1"/>
  <c r="Q57" s="1"/>
  <c r="R57" s="1"/>
  <c r="L29"/>
  <c r="M29" s="1"/>
  <c r="N29" s="1"/>
  <c r="O8"/>
  <c r="P8" s="1"/>
  <c r="Q8" s="1"/>
  <c r="R8" s="1"/>
  <c r="L23"/>
  <c r="M23" s="1"/>
  <c r="N23" s="1"/>
  <c r="O61"/>
  <c r="P61" s="1"/>
  <c r="Q61" s="1"/>
  <c r="R61" s="1"/>
  <c r="L64"/>
  <c r="M64" s="1"/>
  <c r="N64" s="1"/>
  <c r="O79"/>
  <c r="P79" s="1"/>
  <c r="Q79" s="1"/>
  <c r="R79" s="1"/>
  <c r="L76"/>
  <c r="M76" s="1"/>
  <c r="N76" s="1"/>
  <c r="L54"/>
  <c r="M54" s="1"/>
  <c r="N54" s="1"/>
  <c r="L36"/>
  <c r="M36" s="1"/>
  <c r="N36" s="1"/>
  <c r="L27"/>
  <c r="M27" s="1"/>
  <c r="N27" s="1"/>
  <c r="L7"/>
  <c r="M7" s="1"/>
  <c r="N7" s="1"/>
  <c r="L72"/>
  <c r="M72" s="1"/>
  <c r="N72" s="1"/>
  <c r="L62"/>
  <c r="M62" s="1"/>
  <c r="N62" s="1"/>
  <c r="O55"/>
  <c r="P55" s="1"/>
  <c r="Q55" s="1"/>
  <c r="R55" s="1"/>
  <c r="L16"/>
  <c r="M16" s="1"/>
  <c r="N16" s="1"/>
  <c r="L42"/>
  <c r="M42" s="1"/>
  <c r="N42" s="1"/>
  <c r="L37"/>
  <c r="M37" s="1"/>
  <c r="N37" s="1"/>
  <c r="L31"/>
  <c r="M31" s="1"/>
  <c r="N31" s="1"/>
  <c r="L22"/>
  <c r="M22" s="1"/>
  <c r="N22" s="1"/>
  <c r="L58"/>
  <c r="M58" s="1"/>
  <c r="N58" s="1"/>
  <c r="O81"/>
  <c r="P81" s="1"/>
  <c r="Q81" s="1"/>
  <c r="R81" s="1"/>
  <c r="Y76"/>
  <c r="O75"/>
  <c r="P75" s="1"/>
  <c r="Q75" s="1"/>
  <c r="R75" s="1"/>
  <c r="L70"/>
  <c r="M70" s="1"/>
  <c r="N70" s="1"/>
  <c r="L60"/>
  <c r="M60" s="1"/>
  <c r="N60" s="1"/>
  <c r="O52"/>
  <c r="P52" s="1"/>
  <c r="Q52" s="1"/>
  <c r="R52" s="1"/>
  <c r="O48"/>
  <c r="P48" s="1"/>
  <c r="Q48" s="1"/>
  <c r="R48" s="1"/>
  <c r="Y29"/>
  <c r="L35"/>
  <c r="M35" s="1"/>
  <c r="N35" s="1"/>
  <c r="O7"/>
  <c r="P7" s="1"/>
  <c r="Q7" s="1"/>
  <c r="R7" s="1"/>
  <c r="L91"/>
  <c r="M91" s="1"/>
  <c r="N91" s="1"/>
  <c r="L77"/>
  <c r="M77" s="1"/>
  <c r="N77" s="1"/>
  <c r="L75"/>
  <c r="M75" s="1"/>
  <c r="N75" s="1"/>
  <c r="Y70"/>
  <c r="O63"/>
  <c r="P63" s="1"/>
  <c r="Q63" s="1"/>
  <c r="R63" s="1"/>
  <c r="L56"/>
  <c r="M56" s="1"/>
  <c r="N56" s="1"/>
  <c r="O49"/>
  <c r="P49" s="1"/>
  <c r="Q49" s="1"/>
  <c r="R49" s="1"/>
  <c r="L48"/>
  <c r="M48" s="1"/>
  <c r="N48" s="1"/>
  <c r="L44"/>
  <c r="M44" s="1"/>
  <c r="N44" s="1"/>
  <c r="O42"/>
  <c r="P42" s="1"/>
  <c r="Q42" s="1"/>
  <c r="R42" s="1"/>
  <c r="L41"/>
  <c r="M41" s="1"/>
  <c r="N41" s="1"/>
  <c r="O91"/>
  <c r="P91" s="1"/>
  <c r="Q91" s="1"/>
  <c r="R91" s="1"/>
  <c r="L85"/>
  <c r="M85" s="1"/>
  <c r="N85" s="1"/>
  <c r="L81"/>
  <c r="M81" s="1"/>
  <c r="N81" s="1"/>
  <c r="O27"/>
  <c r="P27" s="1"/>
  <c r="Q27" s="1"/>
  <c r="R27" s="1"/>
  <c r="W81"/>
  <c r="O74"/>
  <c r="P74" s="1"/>
  <c r="Q74" s="1"/>
  <c r="R74" s="1"/>
  <c r="L19"/>
  <c r="M19" s="1"/>
  <c r="N19" s="1"/>
  <c r="O69"/>
  <c r="P69" s="1"/>
  <c r="Q69" s="1"/>
  <c r="R69" s="1"/>
  <c r="L67"/>
  <c r="M67" s="1"/>
  <c r="N67" s="1"/>
  <c r="O59"/>
  <c r="P59" s="1"/>
  <c r="Q59" s="1"/>
  <c r="R59" s="1"/>
  <c r="L17"/>
  <c r="M17" s="1"/>
  <c r="N17" s="1"/>
  <c r="X7"/>
  <c r="L39"/>
  <c r="M39" s="1"/>
  <c r="N39" s="1"/>
  <c r="L8"/>
  <c r="M8" s="1"/>
  <c r="N8" s="1"/>
  <c r="O78"/>
  <c r="P78" s="1"/>
  <c r="Q78" s="1"/>
  <c r="R78" s="1"/>
  <c r="O24"/>
  <c r="P24" s="1"/>
  <c r="Q24" s="1"/>
  <c r="R24" s="1"/>
  <c r="O20"/>
  <c r="P20" s="1"/>
  <c r="Q20" s="1"/>
  <c r="R20" s="1"/>
  <c r="O68"/>
  <c r="P68" s="1"/>
  <c r="Q68" s="1"/>
  <c r="R68" s="1"/>
  <c r="L9"/>
  <c r="M9" s="1"/>
  <c r="N9" s="1"/>
  <c r="L87"/>
  <c r="M87" s="1"/>
  <c r="N87" s="1"/>
  <c r="X85"/>
  <c r="L80"/>
  <c r="M80" s="1"/>
  <c r="N80" s="1"/>
  <c r="Y77"/>
  <c r="L21"/>
  <c r="M21" s="1"/>
  <c r="N21" s="1"/>
  <c r="O19"/>
  <c r="P19" s="1"/>
  <c r="Q19" s="1"/>
  <c r="R19" s="1"/>
  <c r="Y67"/>
  <c r="O66"/>
  <c r="P66" s="1"/>
  <c r="Q66" s="1"/>
  <c r="R66" s="1"/>
  <c r="L12"/>
  <c r="M12" s="1"/>
  <c r="N12" s="1"/>
  <c r="X48"/>
  <c r="O44"/>
  <c r="P44" s="1"/>
  <c r="Q44" s="1"/>
  <c r="R44" s="1"/>
  <c r="Y42"/>
  <c r="Y39"/>
  <c r="Y7"/>
  <c r="O32"/>
  <c r="P32" s="1"/>
  <c r="Q32" s="1"/>
  <c r="R32" s="1"/>
  <c r="L30"/>
  <c r="M30" s="1"/>
  <c r="N30" s="1"/>
  <c r="O51"/>
  <c r="P51" s="1"/>
  <c r="Q51" s="1"/>
  <c r="R51" s="1"/>
  <c r="R99" s="1"/>
  <c r="L100" s="1"/>
  <c r="O12"/>
  <c r="P12" s="1"/>
  <c r="Q12" s="1"/>
  <c r="R12" s="1"/>
  <c r="L28"/>
  <c r="M28" s="1"/>
  <c r="N28" s="1"/>
  <c r="L93"/>
  <c r="M93" s="1"/>
  <c r="N93" s="1"/>
  <c r="O93"/>
  <c r="P93" s="1"/>
  <c r="Q93" s="1"/>
  <c r="R93" s="1"/>
  <c r="Y91"/>
  <c r="L83"/>
  <c r="M83" s="1"/>
  <c r="N83" s="1"/>
  <c r="O77"/>
  <c r="P77" s="1"/>
  <c r="Q77" s="1"/>
  <c r="R77" s="1"/>
  <c r="X75"/>
  <c r="O73"/>
  <c r="P73" s="1"/>
  <c r="Q73" s="1"/>
  <c r="R73" s="1"/>
  <c r="L71"/>
  <c r="M71" s="1"/>
  <c r="N71" s="1"/>
  <c r="O23"/>
  <c r="P23" s="1"/>
  <c r="Q23" s="1"/>
  <c r="R23" s="1"/>
  <c r="Y19"/>
  <c r="O70"/>
  <c r="P70" s="1"/>
  <c r="Q70" s="1"/>
  <c r="R70" s="1"/>
  <c r="L68"/>
  <c r="M68" s="1"/>
  <c r="N68" s="1"/>
  <c r="Y49"/>
  <c r="L46"/>
  <c r="M46" s="1"/>
  <c r="N46" s="1"/>
  <c r="O40"/>
  <c r="P40" s="1"/>
  <c r="Q40" s="1"/>
  <c r="R40" s="1"/>
  <c r="O38"/>
  <c r="P38" s="1"/>
  <c r="Q38" s="1"/>
  <c r="R38" s="1"/>
  <c r="O36"/>
  <c r="P36" s="1"/>
  <c r="Q36" s="1"/>
  <c r="R36" s="1"/>
  <c r="O10"/>
  <c r="P10" s="1"/>
  <c r="Q10" s="1"/>
  <c r="R10" s="1"/>
  <c r="O28"/>
  <c r="P28" s="1"/>
  <c r="Q28" s="1"/>
  <c r="R28" s="1"/>
  <c r="Y72"/>
  <c r="L97"/>
  <c r="M97" s="1"/>
  <c r="N97" s="1"/>
  <c r="L96"/>
  <c r="M96" s="1"/>
  <c r="N96" s="1"/>
  <c r="L89"/>
  <c r="M89" s="1"/>
  <c r="N89" s="1"/>
  <c r="O83"/>
  <c r="P83" s="1"/>
  <c r="Q83" s="1"/>
  <c r="R83" s="1"/>
  <c r="L78"/>
  <c r="M78" s="1"/>
  <c r="N78" s="1"/>
  <c r="X74"/>
  <c r="O71"/>
  <c r="P71" s="1"/>
  <c r="Q71" s="1"/>
  <c r="R71" s="1"/>
  <c r="Y66"/>
  <c r="L14"/>
  <c r="M14" s="1"/>
  <c r="N14" s="1"/>
  <c r="O46"/>
  <c r="P46" s="1"/>
  <c r="Q46" s="1"/>
  <c r="R46" s="1"/>
  <c r="O87"/>
  <c r="P87" s="1"/>
  <c r="Q87" s="1"/>
  <c r="R87" s="1"/>
  <c r="L79"/>
  <c r="M79" s="1"/>
  <c r="N79" s="1"/>
  <c r="L74"/>
  <c r="M74" s="1"/>
  <c r="N74" s="1"/>
  <c r="O21"/>
  <c r="P21" s="1"/>
  <c r="Q21" s="1"/>
  <c r="R21" s="1"/>
  <c r="O97"/>
  <c r="P97" s="1"/>
  <c r="Q97" s="1"/>
  <c r="R97" s="1"/>
  <c r="O25"/>
  <c r="P25" s="1"/>
  <c r="Q25" s="1"/>
  <c r="R25" s="1"/>
  <c r="O89"/>
  <c r="P89" s="1"/>
  <c r="Q89" s="1"/>
  <c r="R89" s="1"/>
  <c r="X79"/>
  <c r="O76"/>
  <c r="P76" s="1"/>
  <c r="Q76" s="1"/>
  <c r="R76" s="1"/>
  <c r="Y23"/>
  <c r="O22"/>
  <c r="P22" s="1"/>
  <c r="Q22" s="1"/>
  <c r="R22" s="1"/>
  <c r="L20"/>
  <c r="M20" s="1"/>
  <c r="N20" s="1"/>
  <c r="O14"/>
  <c r="P14" s="1"/>
  <c r="Q14" s="1"/>
  <c r="R14" s="1"/>
  <c r="Y35"/>
  <c r="O41"/>
  <c r="P41" s="1"/>
  <c r="Q41" s="1"/>
  <c r="R41" s="1"/>
  <c r="O39"/>
  <c r="P39" s="1"/>
  <c r="Q39" s="1"/>
  <c r="R39" s="1"/>
  <c r="O35"/>
  <c r="P35" s="1"/>
  <c r="Q35" s="1"/>
  <c r="R35" s="1"/>
  <c r="O31"/>
  <c r="P31" s="1"/>
  <c r="Q31" s="1"/>
  <c r="R31" s="1"/>
  <c r="O29"/>
  <c r="P29" s="1"/>
  <c r="Q29" s="1"/>
  <c r="R29" s="1"/>
  <c r="X78"/>
  <c r="O80"/>
  <c r="P80" s="1"/>
  <c r="Q80" s="1"/>
  <c r="R80" s="1"/>
  <c r="O72"/>
  <c r="P72" s="1"/>
  <c r="Q72" s="1"/>
  <c r="R72" s="1"/>
  <c r="L24"/>
  <c r="M24" s="1"/>
  <c r="N24" s="1"/>
  <c r="L69"/>
  <c r="M69" s="1"/>
  <c r="N69" s="1"/>
  <c r="O67"/>
  <c r="P67" s="1"/>
  <c r="Q67" s="1"/>
  <c r="R67" s="1"/>
  <c r="O64"/>
  <c r="P64" s="1"/>
  <c r="Q64" s="1"/>
  <c r="R64" s="1"/>
  <c r="O62"/>
  <c r="P62" s="1"/>
  <c r="Q62" s="1"/>
  <c r="R62" s="1"/>
  <c r="O60"/>
  <c r="P60" s="1"/>
  <c r="Q60" s="1"/>
  <c r="R60" s="1"/>
  <c r="O58"/>
  <c r="P58" s="1"/>
  <c r="Q58" s="1"/>
  <c r="R58" s="1"/>
  <c r="O56"/>
  <c r="P56" s="1"/>
  <c r="Q56" s="1"/>
  <c r="R56" s="1"/>
  <c r="O54"/>
  <c r="P54" s="1"/>
  <c r="Q54" s="1"/>
  <c r="R54" s="1"/>
  <c r="O17"/>
  <c r="P17" s="1"/>
  <c r="Q17" s="1"/>
  <c r="R17" s="1"/>
  <c r="O16"/>
  <c r="P16" s="1"/>
  <c r="Q16" s="1"/>
  <c r="R16" s="1"/>
  <c r="O37"/>
  <c r="P37" s="1"/>
  <c r="Q37" s="1"/>
  <c r="R37" s="1"/>
  <c r="O34"/>
  <c r="P34" s="1"/>
  <c r="Q34" s="1"/>
  <c r="R34" s="1"/>
  <c r="X27"/>
  <c r="W34"/>
  <c r="Y36"/>
  <c r="Y32"/>
  <c r="L34"/>
  <c r="M34" s="1"/>
  <c r="N34" s="1"/>
  <c r="O33"/>
  <c r="P33" s="1"/>
  <c r="Q33" s="1"/>
  <c r="R33" s="1"/>
  <c r="O30"/>
  <c r="P30" s="1"/>
  <c r="Q30" s="1"/>
  <c r="R30" s="1"/>
  <c r="O9"/>
  <c r="P9" s="1"/>
  <c r="Q9" s="1"/>
  <c r="R9" s="1"/>
  <c r="X8"/>
  <c r="L38"/>
  <c r="M38" s="1"/>
  <c r="N38" s="1"/>
  <c r="L10"/>
  <c r="M10" s="1"/>
  <c r="N10" s="1"/>
  <c r="L32"/>
  <c r="M32" s="1"/>
  <c r="N32" s="1"/>
  <c r="Y38"/>
  <c r="X29"/>
  <c r="Y8"/>
  <c r="Y10"/>
  <c r="Y30"/>
  <c r="Y9"/>
  <c r="L33"/>
  <c r="M33" s="1"/>
  <c r="N33" s="1"/>
  <c r="Y40"/>
  <c r="X41"/>
  <c r="X39"/>
  <c r="X37"/>
  <c r="X35"/>
  <c r="X34"/>
  <c r="O97" i="6"/>
  <c r="P97" s="1"/>
  <c r="Q97" s="1"/>
  <c r="R97" s="1"/>
  <c r="L97"/>
  <c r="M97" s="1"/>
  <c r="N97" s="1"/>
  <c r="O96" i="5"/>
  <c r="P96" s="1"/>
  <c r="Q96" s="1"/>
  <c r="R96" s="1"/>
  <c r="L95"/>
  <c r="M95" s="1"/>
  <c r="N95" s="1"/>
  <c r="W73"/>
  <c r="L65"/>
  <c r="M65" s="1"/>
  <c r="N65" s="1"/>
  <c r="Y64"/>
  <c r="Y62"/>
  <c r="Y60"/>
  <c r="Y58"/>
  <c r="Y56"/>
  <c r="Y54"/>
  <c r="Y17"/>
  <c r="Y16"/>
  <c r="O98"/>
  <c r="P98" s="1"/>
  <c r="Q98" s="1"/>
  <c r="R98" s="1"/>
  <c r="O94"/>
  <c r="P94" s="1"/>
  <c r="Q94" s="1"/>
  <c r="R94" s="1"/>
  <c r="O92"/>
  <c r="P92" s="1"/>
  <c r="Q92" s="1"/>
  <c r="R92" s="1"/>
  <c r="O90"/>
  <c r="P90" s="1"/>
  <c r="Q90" s="1"/>
  <c r="R90" s="1"/>
  <c r="O88"/>
  <c r="P88" s="1"/>
  <c r="Q88" s="1"/>
  <c r="R88" s="1"/>
  <c r="O86"/>
  <c r="P86" s="1"/>
  <c r="Q86" s="1"/>
  <c r="R86" s="1"/>
  <c r="O84"/>
  <c r="P84" s="1"/>
  <c r="Q84" s="1"/>
  <c r="R84" s="1"/>
  <c r="O82"/>
  <c r="P82" s="1"/>
  <c r="Q82" s="1"/>
  <c r="R82" s="1"/>
  <c r="L73"/>
  <c r="M73" s="1"/>
  <c r="N73" s="1"/>
  <c r="O50"/>
  <c r="P50" s="1"/>
  <c r="Q50" s="1"/>
  <c r="R50" s="1"/>
  <c r="O15"/>
  <c r="P15" s="1"/>
  <c r="Q15" s="1"/>
  <c r="R15" s="1"/>
  <c r="O13"/>
  <c r="P13" s="1"/>
  <c r="Q13" s="1"/>
  <c r="R13" s="1"/>
  <c r="O11"/>
  <c r="P11" s="1"/>
  <c r="Q11" s="1"/>
  <c r="R11" s="1"/>
  <c r="O47"/>
  <c r="P47" s="1"/>
  <c r="Q47" s="1"/>
  <c r="R47" s="1"/>
  <c r="O45"/>
  <c r="P45" s="1"/>
  <c r="Q45" s="1"/>
  <c r="R45" s="1"/>
  <c r="O43"/>
  <c r="P43" s="1"/>
  <c r="Q43" s="1"/>
  <c r="R43" s="1"/>
  <c r="O95"/>
  <c r="P95" s="1"/>
  <c r="Q95" s="1"/>
  <c r="R95" s="1"/>
  <c r="L25"/>
  <c r="M25" s="1"/>
  <c r="N25" s="1"/>
  <c r="O65"/>
  <c r="P65" s="1"/>
  <c r="Q65" s="1"/>
  <c r="R65" s="1"/>
  <c r="L18"/>
  <c r="M18" s="1"/>
  <c r="N18" s="1"/>
  <c r="L63"/>
  <c r="M63" s="1"/>
  <c r="N63" s="1"/>
  <c r="L61"/>
  <c r="M61" s="1"/>
  <c r="N61" s="1"/>
  <c r="L59"/>
  <c r="M59" s="1"/>
  <c r="N59" s="1"/>
  <c r="L57"/>
  <c r="M57" s="1"/>
  <c r="N57" s="1"/>
  <c r="L55"/>
  <c r="M55" s="1"/>
  <c r="N55" s="1"/>
  <c r="L53"/>
  <c r="M53" s="1"/>
  <c r="N53" s="1"/>
  <c r="L52"/>
  <c r="M52" s="1"/>
  <c r="N52" s="1"/>
  <c r="L51"/>
  <c r="M51" s="1"/>
  <c r="N51" s="1"/>
  <c r="W96"/>
  <c r="Y25"/>
  <c r="X72"/>
  <c r="X24"/>
  <c r="X22"/>
  <c r="X20"/>
  <c r="X70"/>
  <c r="X68"/>
  <c r="X66"/>
  <c r="Y18"/>
  <c r="Y63"/>
  <c r="Y61"/>
  <c r="Y59"/>
  <c r="Y57"/>
  <c r="Y55"/>
  <c r="Y53"/>
  <c r="Y52"/>
  <c r="Y51"/>
  <c r="L98"/>
  <c r="M98" s="1"/>
  <c r="N98" s="1"/>
  <c r="L94"/>
  <c r="M94" s="1"/>
  <c r="N94" s="1"/>
  <c r="L92"/>
  <c r="M92" s="1"/>
  <c r="N92" s="1"/>
  <c r="L90"/>
  <c r="M90" s="1"/>
  <c r="N90" s="1"/>
  <c r="L88"/>
  <c r="M88" s="1"/>
  <c r="N88" s="1"/>
  <c r="L86"/>
  <c r="M86" s="1"/>
  <c r="N86" s="1"/>
  <c r="L84"/>
  <c r="M84" s="1"/>
  <c r="N84" s="1"/>
  <c r="L82"/>
  <c r="M82" s="1"/>
  <c r="N82" s="1"/>
  <c r="L50"/>
  <c r="M50" s="1"/>
  <c r="N50" s="1"/>
  <c r="L15"/>
  <c r="M15" s="1"/>
  <c r="N15" s="1"/>
  <c r="L13"/>
  <c r="M13" s="1"/>
  <c r="N13" s="1"/>
  <c r="L11"/>
  <c r="M11" s="1"/>
  <c r="N11" s="1"/>
  <c r="L47"/>
  <c r="M47" s="1"/>
  <c r="N47" s="1"/>
  <c r="L45"/>
  <c r="M45" s="1"/>
  <c r="N45" s="1"/>
  <c r="L43"/>
  <c r="M43" s="1"/>
  <c r="N43" s="1"/>
  <c r="L31" i="6"/>
  <c r="M31" s="1"/>
  <c r="N31" s="1"/>
  <c r="L89"/>
  <c r="M89" s="1"/>
  <c r="N89" s="1"/>
  <c r="L28"/>
  <c r="M28" s="1"/>
  <c r="N28" s="1"/>
  <c r="L77"/>
  <c r="M77" s="1"/>
  <c r="N77" s="1"/>
  <c r="L30"/>
  <c r="M30" s="1"/>
  <c r="N30" s="1"/>
  <c r="L43"/>
  <c r="M43" s="1"/>
  <c r="N43" s="1"/>
  <c r="L51"/>
  <c r="M51" s="1"/>
  <c r="N51" s="1"/>
  <c r="L8"/>
  <c r="M8" s="1"/>
  <c r="N8" s="1"/>
  <c r="L37"/>
  <c r="M37" s="1"/>
  <c r="N37" s="1"/>
  <c r="L71"/>
  <c r="M71" s="1"/>
  <c r="N71" s="1"/>
  <c r="L47"/>
  <c r="M47" s="1"/>
  <c r="N47" s="1"/>
  <c r="L55"/>
  <c r="M55" s="1"/>
  <c r="N55" s="1"/>
  <c r="O78"/>
  <c r="P78" s="1"/>
  <c r="Q78" s="1"/>
  <c r="R78" s="1"/>
  <c r="L75"/>
  <c r="M75" s="1"/>
  <c r="N75" s="1"/>
  <c r="L84"/>
  <c r="M84" s="1"/>
  <c r="N84" s="1"/>
  <c r="L16"/>
  <c r="M16" s="1"/>
  <c r="N16" s="1"/>
  <c r="L10"/>
  <c r="M10" s="1"/>
  <c r="N10" s="1"/>
  <c r="L36"/>
  <c r="M36" s="1"/>
  <c r="N36" s="1"/>
  <c r="L35"/>
  <c r="M35" s="1"/>
  <c r="N35" s="1"/>
  <c r="L27"/>
  <c r="M27" s="1"/>
  <c r="N27" s="1"/>
  <c r="O34"/>
  <c r="P34" s="1"/>
  <c r="Q34" s="1"/>
  <c r="R34" s="1"/>
  <c r="O38"/>
  <c r="P38" s="1"/>
  <c r="Q38" s="1"/>
  <c r="R38" s="1"/>
  <c r="O40"/>
  <c r="P40" s="1"/>
  <c r="Q40" s="1"/>
  <c r="R40" s="1"/>
  <c r="L45"/>
  <c r="M45" s="1"/>
  <c r="N45" s="1"/>
  <c r="O48"/>
  <c r="P48" s="1"/>
  <c r="Q48" s="1"/>
  <c r="R48" s="1"/>
  <c r="L53"/>
  <c r="M53" s="1"/>
  <c r="N53" s="1"/>
  <c r="O44"/>
  <c r="P44" s="1"/>
  <c r="Q44" s="1"/>
  <c r="R44" s="1"/>
  <c r="O52"/>
  <c r="P52" s="1"/>
  <c r="Q52" s="1"/>
  <c r="R52" s="1"/>
  <c r="L76"/>
  <c r="M76" s="1"/>
  <c r="N76" s="1"/>
  <c r="L86"/>
  <c r="M86" s="1"/>
  <c r="N86" s="1"/>
  <c r="L88"/>
  <c r="M88" s="1"/>
  <c r="N88" s="1"/>
  <c r="Y71"/>
  <c r="L83"/>
  <c r="M83" s="1"/>
  <c r="N83" s="1"/>
  <c r="L73"/>
  <c r="M73" s="1"/>
  <c r="N73" s="1"/>
  <c r="O87"/>
  <c r="P87" s="1"/>
  <c r="Q87" s="1"/>
  <c r="R87" s="1"/>
  <c r="O77"/>
  <c r="P77" s="1"/>
  <c r="Q77" s="1"/>
  <c r="R77" s="1"/>
  <c r="O74"/>
  <c r="P74" s="1"/>
  <c r="Q74" s="1"/>
  <c r="R74" s="1"/>
  <c r="O91"/>
  <c r="P91" s="1"/>
  <c r="Q91" s="1"/>
  <c r="R91" s="1"/>
  <c r="L95"/>
  <c r="O26"/>
  <c r="P26" s="1"/>
  <c r="Q26" s="1"/>
  <c r="R26" s="1"/>
  <c r="O28"/>
  <c r="P28" s="1"/>
  <c r="Q28" s="1"/>
  <c r="R28" s="1"/>
  <c r="L78"/>
  <c r="M78" s="1"/>
  <c r="N78" s="1"/>
  <c r="L79"/>
  <c r="M79" s="1"/>
  <c r="N79" s="1"/>
  <c r="L81"/>
  <c r="M81" s="1"/>
  <c r="N81" s="1"/>
  <c r="O71"/>
  <c r="P71" s="1"/>
  <c r="Q71" s="1"/>
  <c r="R71" s="1"/>
  <c r="O83"/>
  <c r="P83" s="1"/>
  <c r="Q83" s="1"/>
  <c r="R83" s="1"/>
  <c r="X95"/>
  <c r="O30"/>
  <c r="P30" s="1"/>
  <c r="Q30" s="1"/>
  <c r="R30" s="1"/>
  <c r="L72"/>
  <c r="M72" s="1"/>
  <c r="N72" s="1"/>
  <c r="Y77"/>
  <c r="O89"/>
  <c r="P89" s="1"/>
  <c r="Q89" s="1"/>
  <c r="R89" s="1"/>
  <c r="O72"/>
  <c r="P72" s="1"/>
  <c r="Q72" s="1"/>
  <c r="R72" s="1"/>
  <c r="Y75"/>
  <c r="X78"/>
  <c r="L80"/>
  <c r="M80" s="1"/>
  <c r="N80" s="1"/>
  <c r="O13"/>
  <c r="P13" s="1"/>
  <c r="Q13" s="1"/>
  <c r="R13" s="1"/>
  <c r="O42"/>
  <c r="P42" s="1"/>
  <c r="Q42" s="1"/>
  <c r="R42" s="1"/>
  <c r="O50"/>
  <c r="P50" s="1"/>
  <c r="Q50" s="1"/>
  <c r="R50" s="1"/>
  <c r="O73"/>
  <c r="P73" s="1"/>
  <c r="Q73" s="1"/>
  <c r="R73" s="1"/>
  <c r="O79"/>
  <c r="P79" s="1"/>
  <c r="Q79" s="1"/>
  <c r="R79" s="1"/>
  <c r="O81"/>
  <c r="P81" s="1"/>
  <c r="Q81" s="1"/>
  <c r="R81" s="1"/>
  <c r="X83"/>
  <c r="L90"/>
  <c r="M90" s="1"/>
  <c r="N90" s="1"/>
  <c r="O11"/>
  <c r="P11" s="1"/>
  <c r="Q11" s="1"/>
  <c r="R11" s="1"/>
  <c r="O16"/>
  <c r="P16" s="1"/>
  <c r="Q16" s="1"/>
  <c r="R16" s="1"/>
  <c r="L17"/>
  <c r="M17" s="1"/>
  <c r="N17" s="1"/>
  <c r="L19"/>
  <c r="M19" s="1"/>
  <c r="N19" s="1"/>
  <c r="L21"/>
  <c r="M21" s="1"/>
  <c r="N21" s="1"/>
  <c r="L23"/>
  <c r="M23" s="1"/>
  <c r="N23" s="1"/>
  <c r="L25"/>
  <c r="M25" s="1"/>
  <c r="N25" s="1"/>
  <c r="O32"/>
  <c r="P32" s="1"/>
  <c r="Q32" s="1"/>
  <c r="R32" s="1"/>
  <c r="L34"/>
  <c r="M34" s="1"/>
  <c r="N34" s="1"/>
  <c r="O85"/>
  <c r="P85" s="1"/>
  <c r="Q85" s="1"/>
  <c r="R85" s="1"/>
  <c r="L87"/>
  <c r="M87" s="1"/>
  <c r="N87" s="1"/>
  <c r="L32"/>
  <c r="M32" s="1"/>
  <c r="N32" s="1"/>
  <c r="L39"/>
  <c r="M39" s="1"/>
  <c r="N39" s="1"/>
  <c r="L41"/>
  <c r="M41" s="1"/>
  <c r="N41" s="1"/>
  <c r="L49"/>
  <c r="M49" s="1"/>
  <c r="N49" s="1"/>
  <c r="Y73"/>
  <c r="O75"/>
  <c r="P75" s="1"/>
  <c r="Q75" s="1"/>
  <c r="R75" s="1"/>
  <c r="O76"/>
  <c r="P76" s="1"/>
  <c r="Q76" s="1"/>
  <c r="R76" s="1"/>
  <c r="L85"/>
  <c r="M85" s="1"/>
  <c r="N85" s="1"/>
  <c r="L92"/>
  <c r="M92" s="1"/>
  <c r="N92" s="1"/>
  <c r="X38"/>
  <c r="O46"/>
  <c r="P46" s="1"/>
  <c r="Q46" s="1"/>
  <c r="R46" s="1"/>
  <c r="O54"/>
  <c r="P54" s="1"/>
  <c r="Q54" s="1"/>
  <c r="R54" s="1"/>
  <c r="Y74"/>
  <c r="X91"/>
  <c r="O7"/>
  <c r="P7" s="1"/>
  <c r="Q7" s="1"/>
  <c r="R7" s="1"/>
  <c r="L12"/>
  <c r="M12" s="1"/>
  <c r="N12" s="1"/>
  <c r="L15"/>
  <c r="M15" s="1"/>
  <c r="N15" s="1"/>
  <c r="X16"/>
  <c r="O18"/>
  <c r="P18" s="1"/>
  <c r="Q18" s="1"/>
  <c r="R18" s="1"/>
  <c r="O20"/>
  <c r="P20" s="1"/>
  <c r="Q20" s="1"/>
  <c r="R20" s="1"/>
  <c r="O22"/>
  <c r="P22" s="1"/>
  <c r="Q22" s="1"/>
  <c r="R22" s="1"/>
  <c r="O24"/>
  <c r="P24" s="1"/>
  <c r="Q24" s="1"/>
  <c r="R24" s="1"/>
  <c r="L26"/>
  <c r="M26" s="1"/>
  <c r="N26" s="1"/>
  <c r="L33"/>
  <c r="M33" s="1"/>
  <c r="N33" s="1"/>
  <c r="X89"/>
  <c r="O56"/>
  <c r="P56" s="1"/>
  <c r="Q56" s="1"/>
  <c r="R56" s="1"/>
  <c r="O93"/>
  <c r="P93" s="1"/>
  <c r="Q93" s="1"/>
  <c r="R93" s="1"/>
  <c r="O9"/>
  <c r="P9" s="1"/>
  <c r="Q9" s="1"/>
  <c r="R9" s="1"/>
  <c r="L14"/>
  <c r="M14" s="1"/>
  <c r="N14" s="1"/>
  <c r="L29"/>
  <c r="M29" s="1"/>
  <c r="N29" s="1"/>
  <c r="O36"/>
  <c r="P36" s="1"/>
  <c r="Q36" s="1"/>
  <c r="R36" s="1"/>
  <c r="L38"/>
  <c r="M38" s="1"/>
  <c r="N38" s="1"/>
  <c r="L74"/>
  <c r="M74" s="1"/>
  <c r="N74" s="1"/>
  <c r="L82"/>
  <c r="M82" s="1"/>
  <c r="N82" s="1"/>
  <c r="L91"/>
  <c r="M91" s="1"/>
  <c r="N91" s="1"/>
  <c r="O96"/>
  <c r="P96" s="1"/>
  <c r="Q96" s="1"/>
  <c r="R96" s="1"/>
  <c r="L7"/>
  <c r="M7" s="1"/>
  <c r="N7" s="1"/>
  <c r="X7"/>
  <c r="L9"/>
  <c r="M9" s="1"/>
  <c r="N9" s="1"/>
  <c r="X9"/>
  <c r="L11"/>
  <c r="M11" s="1"/>
  <c r="N11" s="1"/>
  <c r="X11"/>
  <c r="L13"/>
  <c r="M13" s="1"/>
  <c r="N13" s="1"/>
  <c r="X13"/>
  <c r="W15"/>
  <c r="Y18"/>
  <c r="Y20"/>
  <c r="Y22"/>
  <c r="Y24"/>
  <c r="Y26"/>
  <c r="Y28"/>
  <c r="Y30"/>
  <c r="Y32"/>
  <c r="Y34"/>
  <c r="Y36"/>
  <c r="Y38"/>
  <c r="L40"/>
  <c r="M40" s="1"/>
  <c r="N40" s="1"/>
  <c r="X40"/>
  <c r="L42"/>
  <c r="M42" s="1"/>
  <c r="N42" s="1"/>
  <c r="X42"/>
  <c r="L44"/>
  <c r="M44" s="1"/>
  <c r="N44" s="1"/>
  <c r="X44"/>
  <c r="L46"/>
  <c r="M46" s="1"/>
  <c r="N46" s="1"/>
  <c r="X46"/>
  <c r="L48"/>
  <c r="M48" s="1"/>
  <c r="N48" s="1"/>
  <c r="X48"/>
  <c r="L50"/>
  <c r="M50" s="1"/>
  <c r="N50" s="1"/>
  <c r="X50"/>
  <c r="L52"/>
  <c r="M52" s="1"/>
  <c r="N52" s="1"/>
  <c r="X52"/>
  <c r="L54"/>
  <c r="M54" s="1"/>
  <c r="N54" s="1"/>
  <c r="X54"/>
  <c r="L56"/>
  <c r="M56" s="1"/>
  <c r="N56" s="1"/>
  <c r="X56"/>
  <c r="O57"/>
  <c r="P57" s="1"/>
  <c r="Q57" s="1"/>
  <c r="R57" s="1"/>
  <c r="O59"/>
  <c r="P59" s="1"/>
  <c r="Q59" s="1"/>
  <c r="R59" s="1"/>
  <c r="O61"/>
  <c r="P61" s="1"/>
  <c r="Q61" s="1"/>
  <c r="R61" s="1"/>
  <c r="O63"/>
  <c r="P63" s="1"/>
  <c r="Q63" s="1"/>
  <c r="R63" s="1"/>
  <c r="O65"/>
  <c r="P65" s="1"/>
  <c r="Q65" s="1"/>
  <c r="R65" s="1"/>
  <c r="O67"/>
  <c r="P67" s="1"/>
  <c r="Q67" s="1"/>
  <c r="R67" s="1"/>
  <c r="O69"/>
  <c r="P69" s="1"/>
  <c r="Q69" s="1"/>
  <c r="R69" s="1"/>
  <c r="Y79"/>
  <c r="Y81"/>
  <c r="Y83"/>
  <c r="Y85"/>
  <c r="Y87"/>
  <c r="Y89"/>
  <c r="Y91"/>
  <c r="L93"/>
  <c r="M93" s="1"/>
  <c r="N93" s="1"/>
  <c r="X93"/>
  <c r="O94"/>
  <c r="P94" s="1"/>
  <c r="Q94" s="1"/>
  <c r="R94" s="1"/>
  <c r="Y96"/>
  <c r="O8"/>
  <c r="P8" s="1"/>
  <c r="Q8" s="1"/>
  <c r="R8" s="1"/>
  <c r="O10"/>
  <c r="P10" s="1"/>
  <c r="Q10" s="1"/>
  <c r="R10" s="1"/>
  <c r="O12"/>
  <c r="P12" s="1"/>
  <c r="Q12" s="1"/>
  <c r="R12" s="1"/>
  <c r="O14"/>
  <c r="P14" s="1"/>
  <c r="Q14" s="1"/>
  <c r="R14" s="1"/>
  <c r="L18"/>
  <c r="M18" s="1"/>
  <c r="N18" s="1"/>
  <c r="L20"/>
  <c r="M20" s="1"/>
  <c r="N20" s="1"/>
  <c r="L22"/>
  <c r="M22" s="1"/>
  <c r="N22" s="1"/>
  <c r="L24"/>
  <c r="M24" s="1"/>
  <c r="N24" s="1"/>
  <c r="O41"/>
  <c r="P41" s="1"/>
  <c r="Q41" s="1"/>
  <c r="R41" s="1"/>
  <c r="O43"/>
  <c r="P43" s="1"/>
  <c r="Q43" s="1"/>
  <c r="R43" s="1"/>
  <c r="O45"/>
  <c r="P45" s="1"/>
  <c r="Q45" s="1"/>
  <c r="R45" s="1"/>
  <c r="O47"/>
  <c r="P47" s="1"/>
  <c r="Q47" s="1"/>
  <c r="R47" s="1"/>
  <c r="O49"/>
  <c r="P49" s="1"/>
  <c r="Q49" s="1"/>
  <c r="R49" s="1"/>
  <c r="O51"/>
  <c r="P51" s="1"/>
  <c r="Q51" s="1"/>
  <c r="R51" s="1"/>
  <c r="O53"/>
  <c r="P53" s="1"/>
  <c r="Q53" s="1"/>
  <c r="R53" s="1"/>
  <c r="O55"/>
  <c r="P55" s="1"/>
  <c r="Q55" s="1"/>
  <c r="R55" s="1"/>
  <c r="L96"/>
  <c r="M96" s="1"/>
  <c r="N96" s="1"/>
  <c r="O17"/>
  <c r="P17" s="1"/>
  <c r="Q17" s="1"/>
  <c r="R17" s="1"/>
  <c r="O19"/>
  <c r="P19" s="1"/>
  <c r="Q19" s="1"/>
  <c r="R19" s="1"/>
  <c r="O21"/>
  <c r="P21" s="1"/>
  <c r="Q21" s="1"/>
  <c r="R21" s="1"/>
  <c r="O23"/>
  <c r="P23" s="1"/>
  <c r="Q23" s="1"/>
  <c r="R23" s="1"/>
  <c r="O25"/>
  <c r="P25" s="1"/>
  <c r="Q25" s="1"/>
  <c r="R25" s="1"/>
  <c r="O27"/>
  <c r="P27" s="1"/>
  <c r="Q27" s="1"/>
  <c r="R27" s="1"/>
  <c r="O29"/>
  <c r="P29" s="1"/>
  <c r="Q29" s="1"/>
  <c r="R29" s="1"/>
  <c r="O31"/>
  <c r="P31" s="1"/>
  <c r="Q31" s="1"/>
  <c r="R31" s="1"/>
  <c r="O33"/>
  <c r="P33" s="1"/>
  <c r="Q33" s="1"/>
  <c r="R33" s="1"/>
  <c r="O35"/>
  <c r="P35" s="1"/>
  <c r="Q35" s="1"/>
  <c r="R35" s="1"/>
  <c r="O37"/>
  <c r="P37" s="1"/>
  <c r="Q37" s="1"/>
  <c r="R37" s="1"/>
  <c r="O39"/>
  <c r="P39" s="1"/>
  <c r="Q39" s="1"/>
  <c r="R39" s="1"/>
  <c r="O80"/>
  <c r="P80" s="1"/>
  <c r="Q80" s="1"/>
  <c r="R80" s="1"/>
  <c r="O82"/>
  <c r="P82" s="1"/>
  <c r="Q82" s="1"/>
  <c r="R82" s="1"/>
  <c r="O84"/>
  <c r="P84" s="1"/>
  <c r="Q84" s="1"/>
  <c r="R84" s="1"/>
  <c r="O86"/>
  <c r="P86" s="1"/>
  <c r="Q86" s="1"/>
  <c r="R86" s="1"/>
  <c r="O88"/>
  <c r="P88" s="1"/>
  <c r="Q88" s="1"/>
  <c r="R88" s="1"/>
  <c r="O90"/>
  <c r="P90" s="1"/>
  <c r="Q90" s="1"/>
  <c r="R90" s="1"/>
  <c r="O92"/>
  <c r="P92" s="1"/>
  <c r="Q92" s="1"/>
  <c r="R92" s="1"/>
  <c r="Y8"/>
  <c r="Y10"/>
  <c r="Y12"/>
  <c r="Y14"/>
  <c r="W16"/>
  <c r="Y41"/>
  <c r="Y43"/>
  <c r="Y45"/>
  <c r="Y47"/>
  <c r="Y49"/>
  <c r="Y51"/>
  <c r="Y53"/>
  <c r="Y55"/>
  <c r="L57"/>
  <c r="M57" s="1"/>
  <c r="N57" s="1"/>
  <c r="L59"/>
  <c r="M59" s="1"/>
  <c r="N59" s="1"/>
  <c r="L61"/>
  <c r="M61" s="1"/>
  <c r="N61" s="1"/>
  <c r="L63"/>
  <c r="M63" s="1"/>
  <c r="N63" s="1"/>
  <c r="L65"/>
  <c r="M65" s="1"/>
  <c r="N65" s="1"/>
  <c r="L67"/>
  <c r="M67" s="1"/>
  <c r="N67" s="1"/>
  <c r="L69"/>
  <c r="M69" s="1"/>
  <c r="N69" s="1"/>
  <c r="W71"/>
  <c r="L94"/>
  <c r="M94" s="1"/>
  <c r="N94" s="1"/>
  <c r="O95"/>
  <c r="P95" s="1"/>
  <c r="Q95" s="1"/>
  <c r="R95" s="1"/>
  <c r="O15"/>
  <c r="P15" s="1"/>
  <c r="Q15" s="1"/>
  <c r="R15" s="1"/>
  <c r="Y17"/>
  <c r="Y19"/>
  <c r="Y21"/>
  <c r="Y23"/>
  <c r="Y25"/>
  <c r="Y27"/>
  <c r="Y29"/>
  <c r="Y31"/>
  <c r="Y33"/>
  <c r="Y35"/>
  <c r="Y37"/>
  <c r="Y39"/>
  <c r="O58"/>
  <c r="P58" s="1"/>
  <c r="Q58" s="1"/>
  <c r="R58" s="1"/>
  <c r="O60"/>
  <c r="P60" s="1"/>
  <c r="Q60" s="1"/>
  <c r="R60" s="1"/>
  <c r="O62"/>
  <c r="P62" s="1"/>
  <c r="Q62" s="1"/>
  <c r="R62" s="1"/>
  <c r="O64"/>
  <c r="P64" s="1"/>
  <c r="Q64" s="1"/>
  <c r="R64" s="1"/>
  <c r="O66"/>
  <c r="P66" s="1"/>
  <c r="Q66" s="1"/>
  <c r="R66" s="1"/>
  <c r="O68"/>
  <c r="P68" s="1"/>
  <c r="Q68" s="1"/>
  <c r="R68" s="1"/>
  <c r="O70"/>
  <c r="P70" s="1"/>
  <c r="Q70" s="1"/>
  <c r="R70" s="1"/>
  <c r="Y80"/>
  <c r="Y82"/>
  <c r="Y84"/>
  <c r="Y86"/>
  <c r="Y88"/>
  <c r="Y90"/>
  <c r="Y92"/>
  <c r="Y97"/>
  <c r="M95"/>
  <c r="N95" s="1"/>
  <c r="L58"/>
  <c r="M58" s="1"/>
  <c r="N58" s="1"/>
  <c r="L60"/>
  <c r="M60" s="1"/>
  <c r="N60" s="1"/>
  <c r="L62"/>
  <c r="M62" s="1"/>
  <c r="N62" s="1"/>
  <c r="L64"/>
  <c r="M64" s="1"/>
  <c r="N64" s="1"/>
  <c r="L66"/>
  <c r="M66" s="1"/>
  <c r="N66" s="1"/>
  <c r="L68"/>
  <c r="M68" s="1"/>
  <c r="N68" s="1"/>
  <c r="L70"/>
  <c r="M70" s="1"/>
  <c r="N70" s="1"/>
  <c r="W100" i="5" l="1"/>
  <c r="W99" i="6"/>
  <c r="Y100" i="5"/>
  <c r="X100"/>
  <c r="Y99" i="6"/>
  <c r="L99"/>
  <c r="X99"/>
  <c r="N7" i="3" l="1"/>
  <c r="O7" s="1"/>
  <c r="K7"/>
  <c r="L7" s="1"/>
  <c r="M7" s="1"/>
  <c r="Q7" l="1"/>
  <c r="K9" l="1"/>
</calcChain>
</file>

<file path=xl/sharedStrings.xml><?xml version="1.0" encoding="utf-8"?>
<sst xmlns="http://schemas.openxmlformats.org/spreadsheetml/2006/main" count="566" uniqueCount="125">
  <si>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</si>
  <si>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</si>
  <si>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</si>
  <si>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</si>
  <si>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</si>
  <si>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</si>
  <si>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</si>
  <si>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</si>
  <si>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</si>
  <si>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</si>
  <si>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Оценка однородности совокупности значений выявленных цен, используемых в расчете Н(М)ЦК, ЦКЕП</t>
  </si>
  <si>
    <t>Заказчик: ФКУ "Уралуправтодор"</t>
  </si>
  <si>
    <t>Офисная мебель</t>
  </si>
  <si>
    <t>19.20.21.100</t>
  </si>
  <si>
    <t>ОКПД</t>
  </si>
  <si>
    <r>
      <t>Коэффициент вариации цен V (%)</t>
    </r>
    <r>
      <rPr>
        <i/>
        <sz val="10"/>
        <color indexed="8"/>
        <rFont val="Times New Roman"/>
        <family val="1"/>
        <charset val="204"/>
      </rPr>
      <t xml:space="preserve"> 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</si>
  <si>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 </t>
    </r>
    <r>
      <rPr>
        <sz val="10"/>
        <color indexed="8"/>
        <rFont val="Times New Roman"/>
        <family val="1"/>
        <charset val="204"/>
      </rPr>
      <t xml:space="preserve">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</si>
  <si>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Ценовая информация № 1</t>
  </si>
  <si>
    <t>Ценовая информация № 2</t>
  </si>
  <si>
    <t>Ценовая информация № 3</t>
  </si>
  <si>
    <t xml:space="preserve"> Обоснование начальной (максимальной) цены  контракта, цены контракта заключаемого с единственным поставщиком (подрядчиком, исполнителем)
</t>
  </si>
  <si>
    <t>пачка</t>
  </si>
  <si>
    <t xml:space="preserve">Начальная (максимальная) цена контракта, заключаемая  согласно расчету, составила  </t>
  </si>
  <si>
    <t>Расчет произвел: ведущий специалист в сфере закупок Е.И. Маракулина</t>
  </si>
  <si>
    <t>Скобы для степлера, №10</t>
  </si>
  <si>
    <t>Скобы для степлера, №24/6</t>
  </si>
  <si>
    <t>Расшиватель для скоб Attache, или эквивалент</t>
  </si>
  <si>
    <t>Блоки для записей Attache, или эквивалент,38*50</t>
  </si>
  <si>
    <t>Блоки для записей Attache, или эквивалент, 70*80</t>
  </si>
  <si>
    <t>Блоки для записей Attache, или эквивалент, 70*80,б/клеевого края</t>
  </si>
  <si>
    <t>Блок розеток, 3-5 м</t>
  </si>
  <si>
    <t>Блок розеток, &gt;5 м</t>
  </si>
  <si>
    <t>Клей канцелярский Erich Krause, или эквивалент</t>
  </si>
  <si>
    <r>
      <t xml:space="preserve">Файл-вкладыш Attache, или эквивалент </t>
    </r>
    <r>
      <rPr>
        <sz val="10"/>
        <color theme="1"/>
        <rFont val="Calibri"/>
        <family val="2"/>
        <charset val="204"/>
      </rPr>
      <t>≥35 и &lt;45 (мкм)</t>
    </r>
  </si>
  <si>
    <t>Файл-вкладыш Attache, или эквивалент ≥35 и &lt;45 (мкм)</t>
  </si>
  <si>
    <t>Маркер, белый</t>
  </si>
  <si>
    <t>Маркер Attache Economy Uno, или эквивалент, желтый</t>
  </si>
  <si>
    <t>Маркер Attache Economy Uno, или эквивалент, зеленый</t>
  </si>
  <si>
    <t>Маркер Attache Economy Uno, или эквивалент, розовый</t>
  </si>
  <si>
    <t>Клейкие закладки пластиковые Attache, или эквивалент</t>
  </si>
  <si>
    <t>Клейкие закладки бумажные</t>
  </si>
  <si>
    <r>
      <t>Ручка канцелярская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PILOT, или эквивалент, синий</t>
    </r>
  </si>
  <si>
    <r>
      <t>Ручка канцелярская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PILOT, или эквивалент, красный</t>
    </r>
  </si>
  <si>
    <r>
      <t>Ручка канцелярская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PILOT, или эквивалент, черный</t>
    </r>
  </si>
  <si>
    <r>
      <t>Ручка канцелярская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PILOT, или эквивалент, синий 0,5 мм</t>
    </r>
  </si>
  <si>
    <r>
      <t>Ручка канцелярская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PILOT, или эквивалент, гелевая красный</t>
    </r>
  </si>
  <si>
    <t>Ручка канцелярская PILOT, или эквивалент, гелевая черный</t>
  </si>
  <si>
    <r>
      <t xml:space="preserve">Дырокол                     Attache, или эквивалент, ≥25 и </t>
    </r>
    <r>
      <rPr>
        <sz val="10"/>
        <color theme="1"/>
        <rFont val="Calibri"/>
        <family val="2"/>
        <charset val="204"/>
      </rPr>
      <t>≤</t>
    </r>
    <r>
      <rPr>
        <sz val="10"/>
        <color theme="1"/>
        <rFont val="Times New Roman"/>
        <family val="1"/>
        <charset val="204"/>
      </rPr>
      <t>40 листов</t>
    </r>
  </si>
  <si>
    <t>Дырокол                     Attache, или эквивалент, ≥65 и ≤100 листов</t>
  </si>
  <si>
    <t>Зажим для бумаг</t>
  </si>
  <si>
    <t>Карандаш чернографитный Attache Economy, или эквивалент, графитный</t>
  </si>
  <si>
    <t>Карандаш механический PILOT H-185, или эквивалент, механический</t>
  </si>
  <si>
    <t>Грифель для карандаша механического</t>
  </si>
  <si>
    <t>Кнопка канцелярская</t>
  </si>
  <si>
    <t>Корзина для мусора</t>
  </si>
  <si>
    <t>Урна для мусора металлическая</t>
  </si>
  <si>
    <t>Средство корректирующее канцелярское Attache, или эквивалент, жидкий</t>
  </si>
  <si>
    <t>Средство корректирующее канцелярское Attache, или эквивалент, карандаш/ручка</t>
  </si>
  <si>
    <t>Средство корректирующее канцелярское Attache, или эквивалент, лента</t>
  </si>
  <si>
    <t>Подставка для канцелярских принадлежностей настольная (органайзер)
Пластиковая Orange Peel (203*103*100 мм.), или эквивалент</t>
  </si>
  <si>
    <r>
      <t>Подставка для канцелярских принадлежностей настольная (органайзер) пластиковая Silwerhof (10</t>
    </r>
    <r>
      <rPr>
        <b/>
        <sz val="16.5"/>
        <color rgb="FF070707"/>
        <rFont val="Arial"/>
        <family val="2"/>
        <charset val="204"/>
      </rPr>
      <t xml:space="preserve"> </t>
    </r>
    <r>
      <rPr>
        <sz val="10"/>
        <color theme="1"/>
        <rFont val="Times New Roman"/>
        <family val="1"/>
        <charset val="204"/>
      </rPr>
      <t>предметов), или эквивалент</t>
    </r>
  </si>
  <si>
    <t>Точилка канцелярская для карандашей Attache, или эквивалент, ручная</t>
  </si>
  <si>
    <t>Точилка канцелярская для карандашей Attache, или эквивалент, элекрическая</t>
  </si>
  <si>
    <t>Точилка канцелярская для карандашей Attache, или эквивалент, механическая</t>
  </si>
  <si>
    <t>Краска штемпельная, синий</t>
  </si>
  <si>
    <t>Краска штемпельная, красный</t>
  </si>
  <si>
    <t>Подушка штемпельная</t>
  </si>
  <si>
    <t>Стирательная резинка Attache, или эквивалент</t>
  </si>
  <si>
    <t>Шило канцелярское</t>
  </si>
  <si>
    <t>Лоток для бумаги пластиковый, горизонтальный</t>
  </si>
  <si>
    <t>Лоток для бумаги пластиковый, вертикальный</t>
  </si>
  <si>
    <t>Ножницы канцелярские</t>
  </si>
  <si>
    <t xml:space="preserve">Линейка Attache, или эквивалент  </t>
  </si>
  <si>
    <t>Блокнот Attache, или эквивалент, А5</t>
  </si>
  <si>
    <t>Блокнот Attache, или эквивалент, А6</t>
  </si>
  <si>
    <t>Степлер
Attache 8215, или эквивалент, №10</t>
  </si>
  <si>
    <t>Степлер Attache, или эквивалент, №24/6, ≥30 листов</t>
  </si>
  <si>
    <t>Степлер Attache, или эквивалент, №24/6, ≥40 листов</t>
  </si>
  <si>
    <t>Скрепки металлические, 22 мм</t>
  </si>
  <si>
    <t>Скрепки металлические, 30 мм</t>
  </si>
  <si>
    <t>Скрепки металлические, 50 мм</t>
  </si>
  <si>
    <t>Этикетки самоклеящиеся</t>
  </si>
  <si>
    <t>Бумага для офисной техники SvetoCopy, или эквивалент, А4</t>
  </si>
  <si>
    <t>Бумага для офисной техники SvetoCopy, или эквивалент, А3</t>
  </si>
  <si>
    <t>Бумага для плоттеров</t>
  </si>
  <si>
    <t>Обложка для брошюратора, А4 синий</t>
  </si>
  <si>
    <t>Обложка для брошюратора, А4 серый</t>
  </si>
  <si>
    <t>Пленка для ламинирования</t>
  </si>
  <si>
    <t>Пружина для переплета пластмассовая</t>
  </si>
  <si>
    <t>Папка пластиковая Attache, или эквивалент, регистратор</t>
  </si>
  <si>
    <t>Папка пластиковая Attache, или эквивалент, папка-уголок</t>
  </si>
  <si>
    <t>Папка пластиковая Attache, или эквивалент, папка-конверт</t>
  </si>
  <si>
    <t>Папка пластиковая Attache, или эквивалент, папка файловая</t>
  </si>
  <si>
    <t>Папка пластиковая Attache, или эквивалент, папка-скоросшиватель</t>
  </si>
  <si>
    <t>Папка картонная</t>
  </si>
  <si>
    <t>Нить прошивная</t>
  </si>
  <si>
    <t>Игла для прошивки документов</t>
  </si>
  <si>
    <t>Элемент первичный и батарея первичных элементов Duracell LR03 ULTRA POWER, или эквивалент, ААА</t>
  </si>
  <si>
    <t>Элемент первичный и батарея первичных элементов Duracell LR6 Ultra Power, или эквивалент, АА</t>
  </si>
  <si>
    <t xml:space="preserve">Элемент первичный и батарея первичных элементов, CR2032 </t>
  </si>
  <si>
    <t>Калькулятор Citizen SDC-444S (199×153 мм), или эквивалент</t>
  </si>
  <si>
    <t>шт</t>
  </si>
  <si>
    <t>Ценовая информация № 2, без НДС</t>
  </si>
  <si>
    <t>Ценовая информация № 3, без НДС</t>
  </si>
  <si>
    <t>уп</t>
  </si>
  <si>
    <t>Клейкая лента 48мм*66 м, прозрачная</t>
  </si>
  <si>
    <t>Клейкая лента, 19мм*33 м, прозрачная</t>
  </si>
  <si>
    <t>Клейкая лента, 50 мм*66 м, коричневая</t>
  </si>
  <si>
    <t>бобина</t>
  </si>
  <si>
    <t>рулон</t>
  </si>
  <si>
    <t>Конверт почтовый бумажный Е65, 110*120</t>
  </si>
  <si>
    <t>Конверт почтовый бумажный С4, 220*350</t>
  </si>
  <si>
    <t>Конверт почтовый бумажный С5, 160*230</t>
  </si>
  <si>
    <t>Пакет почтовый бумажный, крафт</t>
  </si>
  <si>
    <t>ПРОВЕРКА КП</t>
  </si>
  <si>
    <t>да</t>
  </si>
  <si>
    <t>инв+угол</t>
  </si>
  <si>
    <t>угол</t>
  </si>
  <si>
    <t>Нац.режим</t>
  </si>
  <si>
    <t>Преимущества</t>
  </si>
  <si>
    <t>ИТОГО ПО ПРЕИМУЩЕСТВАМ:</t>
  </si>
  <si>
    <t>ИТОГО ОСТАЛЬНЫЕ:</t>
  </si>
  <si>
    <t>Шкаф для одежды</t>
  </si>
  <si>
    <t xml:space="preserve">Тумба офисная </t>
  </si>
  <si>
    <t>Расчет произвел: ведущий экономист отдела ПТР Титова Е.Н.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</si>
</sst>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00"/>
    <numFmt numFmtId="166" formatCode="#,##0.00000"/>
    <numFmt numFmtId="167" formatCode="_-* #,##0.00\ [$₽-419]_-;\-* #,##0.00\ [$₽-419]_-;_-* &quot;-&quot;??\ [$₽-419]_-;_-@_-"/>
  </numFmts>
  <fonts count="19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3F3F3F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6.5"/>
      <color rgb="FF070707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3" borderId="8" applyNumberFormat="0" applyAlignment="0" applyProtection="0"/>
  </cellStyleXfs>
  <cellXfs count="139">
    <xf numFmtId="0" fontId="0" fillId="0" borderId="0" xfId="0"/>
    <xf numFmtId="0" fontId="7" fillId="0" borderId="0" xfId="0" applyFont="1"/>
    <xf numFmtId="0" fontId="1" fillId="0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5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10" fillId="0" borderId="2" xfId="0" applyFont="1" applyBorder="1" applyAlignment="1">
      <alignment horizontal="left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167" fontId="9" fillId="2" borderId="5" xfId="0" applyNumberFormat="1" applyFont="1" applyFill="1" applyBorder="1" applyAlignment="1">
      <alignment wrapText="1"/>
    </xf>
    <xf numFmtId="14" fontId="9" fillId="0" borderId="0" xfId="0" applyNumberFormat="1" applyFont="1"/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6" fillId="0" borderId="0" xfId="0" applyFont="1" applyAlignment="1" applyProtection="1">
      <alignment horizontal="center" wrapText="1"/>
      <protection locked="0"/>
    </xf>
    <xf numFmtId="0" fontId="1" fillId="0" borderId="0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6" fillId="0" borderId="0" xfId="0" applyFont="1" applyAlignment="1" applyProtection="1">
      <alignment horizontal="center" wrapText="1"/>
      <protection locked="0"/>
    </xf>
    <xf numFmtId="0" fontId="1" fillId="0" borderId="2" xfId="0" applyFont="1" applyBorder="1" applyAlignment="1">
      <alignment horizontal="center" vertical="top" wrapText="1"/>
    </xf>
    <xf numFmtId="4" fontId="12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 wrapText="1"/>
    </xf>
    <xf numFmtId="166" fontId="1" fillId="0" borderId="0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0" borderId="2" xfId="0" applyFont="1" applyBorder="1"/>
    <xf numFmtId="0" fontId="7" fillId="0" borderId="2" xfId="0" applyFont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7" fillId="5" borderId="3" xfId="0" applyFont="1" applyFill="1" applyBorder="1" applyAlignment="1">
      <alignment horizontal="left" wrapText="1"/>
    </xf>
    <xf numFmtId="4" fontId="12" fillId="5" borderId="2" xfId="0" applyNumberFormat="1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horizontal="center" vertical="center" wrapText="1"/>
    </xf>
    <xf numFmtId="4" fontId="1" fillId="5" borderId="2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left" wrapText="1"/>
    </xf>
    <xf numFmtId="0" fontId="7" fillId="6" borderId="2" xfId="0" applyFont="1" applyFill="1" applyBorder="1"/>
    <xf numFmtId="0" fontId="10" fillId="6" borderId="2" xfId="0" applyFont="1" applyFill="1" applyBorder="1" applyAlignment="1">
      <alignment horizontal="left" vertical="center" wrapText="1"/>
    </xf>
    <xf numFmtId="0" fontId="2" fillId="6" borderId="6" xfId="0" applyFont="1" applyFill="1" applyBorder="1" applyAlignment="1">
      <alignment horizontal="center" vertical="center" wrapText="1"/>
    </xf>
    <xf numFmtId="4" fontId="12" fillId="6" borderId="2" xfId="0" applyNumberFormat="1" applyFont="1" applyFill="1" applyBorder="1" applyAlignment="1">
      <alignment horizontal="center" vertical="center" wrapText="1"/>
    </xf>
    <xf numFmtId="4" fontId="12" fillId="6" borderId="4" xfId="0" applyNumberFormat="1" applyFont="1" applyFill="1" applyBorder="1" applyAlignment="1">
      <alignment horizontal="center" vertical="center" wrapText="1"/>
    </xf>
    <xf numFmtId="4" fontId="2" fillId="6" borderId="2" xfId="0" applyNumberFormat="1" applyFont="1" applyFill="1" applyBorder="1" applyAlignment="1">
      <alignment horizontal="center" vertical="center" wrapText="1"/>
    </xf>
    <xf numFmtId="165" fontId="7" fillId="6" borderId="2" xfId="0" applyNumberFormat="1" applyFont="1" applyFill="1" applyBorder="1" applyAlignment="1">
      <alignment horizontal="center" vertical="center"/>
    </xf>
    <xf numFmtId="2" fontId="7" fillId="6" borderId="2" xfId="0" applyNumberFormat="1" applyFont="1" applyFill="1" applyBorder="1" applyAlignment="1">
      <alignment horizontal="center" vertical="center"/>
    </xf>
    <xf numFmtId="166" fontId="2" fillId="6" borderId="2" xfId="0" applyNumberFormat="1" applyFont="1" applyFill="1" applyBorder="1" applyAlignment="1">
      <alignment horizontal="center" vertical="center" wrapText="1"/>
    </xf>
    <xf numFmtId="4" fontId="1" fillId="6" borderId="2" xfId="0" applyNumberFormat="1" applyFont="1" applyFill="1" applyBorder="1" applyAlignment="1">
      <alignment horizontal="center" vertical="center" wrapText="1"/>
    </xf>
    <xf numFmtId="0" fontId="7" fillId="6" borderId="0" xfId="0" applyFont="1" applyFill="1"/>
    <xf numFmtId="0" fontId="7" fillId="7" borderId="2" xfId="0" applyFont="1" applyFill="1" applyBorder="1"/>
    <xf numFmtId="0" fontId="10" fillId="7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wrapText="1"/>
    </xf>
    <xf numFmtId="0" fontId="7" fillId="0" borderId="2" xfId="0" applyFont="1" applyFill="1" applyBorder="1"/>
    <xf numFmtId="0" fontId="10" fillId="0" borderId="2" xfId="0" applyFont="1" applyFill="1" applyBorder="1" applyAlignment="1">
      <alignment horizontal="left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2" xfId="0" applyFont="1" applyFill="1" applyBorder="1" applyAlignment="1">
      <alignment horizontal="left" wrapText="1"/>
    </xf>
    <xf numFmtId="4" fontId="7" fillId="6" borderId="2" xfId="0" applyNumberFormat="1" applyFont="1" applyFill="1" applyBorder="1"/>
    <xf numFmtId="0" fontId="7" fillId="0" borderId="2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0" fontId="7" fillId="8" borderId="2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center" wrapText="1"/>
    </xf>
    <xf numFmtId="0" fontId="7" fillId="6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7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4" fontId="1" fillId="9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7" fillId="2" borderId="0" xfId="0" applyFont="1" applyFill="1"/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4" fontId="12" fillId="2" borderId="0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Border="1" applyAlignment="1">
      <alignment horizontal="center" vertical="center" wrapText="1"/>
    </xf>
    <xf numFmtId="166" fontId="1" fillId="2" borderId="0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wrapText="1"/>
    </xf>
    <xf numFmtId="0" fontId="6" fillId="2" borderId="0" xfId="0" applyFont="1" applyFill="1" applyAlignment="1" applyProtection="1">
      <alignment wrapText="1"/>
      <protection locked="0"/>
    </xf>
    <xf numFmtId="164" fontId="6" fillId="2" borderId="0" xfId="0" applyNumberFormat="1" applyFont="1" applyFill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center" wrapText="1"/>
      <protection locked="0"/>
    </xf>
    <xf numFmtId="0" fontId="6" fillId="2" borderId="0" xfId="0" applyFont="1" applyFill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textRotation="90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9" fillId="2" borderId="5" xfId="0" applyFont="1" applyFill="1" applyBorder="1" applyAlignment="1">
      <alignment horizontal="left" wrapText="1"/>
    </xf>
    <xf numFmtId="0" fontId="9" fillId="2" borderId="11" xfId="0" applyFont="1" applyFill="1" applyBorder="1" applyAlignment="1">
      <alignment horizontal="left" wrapText="1"/>
    </xf>
    <xf numFmtId="167" fontId="14" fillId="2" borderId="9" xfId="1" applyNumberFormat="1" applyFont="1" applyFill="1" applyBorder="1" applyAlignment="1">
      <alignment horizontal="center" vertical="center" readingOrder="1"/>
    </xf>
    <xf numFmtId="167" fontId="14" fillId="2" borderId="10" xfId="1" applyNumberFormat="1" applyFont="1" applyFill="1" applyBorder="1" applyAlignment="1">
      <alignment horizontal="center" vertical="center" readingOrder="1"/>
    </xf>
    <xf numFmtId="0" fontId="7" fillId="5" borderId="7" xfId="0" applyFont="1" applyFill="1" applyBorder="1" applyAlignment="1">
      <alignment horizontal="center"/>
    </xf>
    <xf numFmtId="0" fontId="15" fillId="0" borderId="0" xfId="0" applyFont="1" applyAlignment="1">
      <alignment horizontal="right" vertical="top" wrapText="1"/>
    </xf>
    <xf numFmtId="0" fontId="15" fillId="0" borderId="0" xfId="0" applyFont="1" applyAlignment="1">
      <alignment horizontal="right" vertical="top"/>
    </xf>
    <xf numFmtId="0" fontId="4" fillId="0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right" vertical="center" wrapText="1"/>
    </xf>
    <xf numFmtId="0" fontId="1" fillId="9" borderId="13" xfId="0" applyFont="1" applyFill="1" applyBorder="1" applyAlignment="1">
      <alignment horizontal="right" vertical="center" wrapText="1"/>
    </xf>
    <xf numFmtId="0" fontId="1" fillId="9" borderId="4" xfId="0" applyFont="1" applyFill="1" applyBorder="1" applyAlignment="1">
      <alignment horizontal="right" vertical="center" wrapText="1"/>
    </xf>
    <xf numFmtId="0" fontId="6" fillId="0" borderId="0" xfId="0" applyFont="1" applyAlignment="1" applyProtection="1">
      <alignment horizontal="center" wrapText="1"/>
      <protection locked="0"/>
    </xf>
    <xf numFmtId="0" fontId="9" fillId="0" borderId="5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167" fontId="14" fillId="3" borderId="9" xfId="1" applyNumberFormat="1" applyFont="1" applyBorder="1" applyAlignment="1">
      <alignment horizontal="center" vertical="center" readingOrder="1"/>
    </xf>
    <xf numFmtId="167" fontId="14" fillId="3" borderId="10" xfId="1" applyNumberFormat="1" applyFont="1" applyBorder="1" applyAlignment="1">
      <alignment horizontal="center" vertical="center" readingOrder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4</xdr:row>
      <xdr:rowOff>952500</xdr:rowOff>
    </xdr:from>
    <xdr:to>
      <xdr:col>13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58100" y="2524125"/>
          <a:ext cx="1009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47625</xdr:colOff>
      <xdr:row>4</xdr:row>
      <xdr:rowOff>904875</xdr:rowOff>
    </xdr:from>
    <xdr:to>
      <xdr:col>12</xdr:col>
      <xdr:colOff>19050</xdr:colOff>
      <xdr:row>4</xdr:row>
      <xdr:rowOff>1343025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81775" y="2476500"/>
          <a:ext cx="10763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4</xdr:row>
      <xdr:rowOff>1600200</xdr:rowOff>
    </xdr:from>
    <xdr:to>
      <xdr:col>13</xdr:col>
      <xdr:colOff>1504950</xdr:colOff>
      <xdr:row>4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86800" y="3171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4</xdr:row>
      <xdr:rowOff>1400175</xdr:rowOff>
    </xdr:from>
    <xdr:to>
      <xdr:col>13</xdr:col>
      <xdr:colOff>419100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34450" y="29718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4</xdr:row>
      <xdr:rowOff>952500</xdr:rowOff>
    </xdr:from>
    <xdr:to>
      <xdr:col>14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67650" y="2247900"/>
          <a:ext cx="1009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47625</xdr:colOff>
      <xdr:row>4</xdr:row>
      <xdr:rowOff>904875</xdr:rowOff>
    </xdr:from>
    <xdr:to>
      <xdr:col>13</xdr:col>
      <xdr:colOff>19050</xdr:colOff>
      <xdr:row>4</xdr:row>
      <xdr:rowOff>1343025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91325" y="2200275"/>
          <a:ext cx="10763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4</xdr:row>
      <xdr:rowOff>1600200</xdr:rowOff>
    </xdr:from>
    <xdr:to>
      <xdr:col>14</xdr:col>
      <xdr:colOff>1504950</xdr:colOff>
      <xdr:row>4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96350" y="28956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4</xdr:row>
      <xdr:rowOff>1400175</xdr:rowOff>
    </xdr:from>
    <xdr:to>
      <xdr:col>14</xdr:col>
      <xdr:colOff>419100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144000" y="26955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4</xdr:row>
      <xdr:rowOff>952500</xdr:rowOff>
    </xdr:from>
    <xdr:to>
      <xdr:col>14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25" y="1704975"/>
          <a:ext cx="1009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47625</xdr:colOff>
      <xdr:row>4</xdr:row>
      <xdr:rowOff>904875</xdr:rowOff>
    </xdr:from>
    <xdr:to>
      <xdr:col>13</xdr:col>
      <xdr:colOff>19050</xdr:colOff>
      <xdr:row>4</xdr:row>
      <xdr:rowOff>1343025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34300" y="1657350"/>
          <a:ext cx="10763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4</xdr:row>
      <xdr:rowOff>1600200</xdr:rowOff>
    </xdr:from>
    <xdr:to>
      <xdr:col>14</xdr:col>
      <xdr:colOff>1504950</xdr:colOff>
      <xdr:row>4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839325" y="2209800"/>
          <a:ext cx="1485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4</xdr:row>
      <xdr:rowOff>1400175</xdr:rowOff>
    </xdr:from>
    <xdr:to>
      <xdr:col>14</xdr:col>
      <xdr:colOff>419100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086975" y="2152650"/>
          <a:ext cx="1524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15"/>
  <sheetViews>
    <sheetView tabSelected="1" topLeftCell="A4" zoomScale="91" zoomScaleNormal="91" workbookViewId="0">
      <pane xSplit="5" topLeftCell="F1" activePane="topRight" state="frozen"/>
      <selection pane="topRight" activeCell="I32" sqref="I32"/>
    </sheetView>
  </sheetViews>
  <sheetFormatPr defaultRowHeight="12.75"/>
  <cols>
    <col min="1" max="1" width="3.140625" style="1" customWidth="1"/>
    <col min="2" max="2" width="2.85546875" style="1" hidden="1" customWidth="1"/>
    <col min="3" max="3" width="18.140625" style="1" customWidth="1"/>
    <col min="4" max="5" width="12.5703125" style="1" hidden="1" customWidth="1"/>
    <col min="6" max="6" width="11" style="1" customWidth="1"/>
    <col min="7" max="7" width="10" style="1" customWidth="1"/>
    <col min="8" max="8" width="14.85546875" style="1" customWidth="1"/>
    <col min="9" max="9" width="10.5703125" style="1" customWidth="1"/>
    <col min="10" max="10" width="11.7109375" style="1" customWidth="1"/>
    <col min="11" max="11" width="12.5703125" style="1" customWidth="1"/>
    <col min="12" max="12" width="16.5703125" style="1" customWidth="1"/>
    <col min="13" max="13" width="15.42578125" style="1" customWidth="1"/>
    <col min="14" max="14" width="24.140625" style="1" customWidth="1"/>
    <col min="15" max="15" width="16.5703125" style="1" customWidth="1"/>
    <col min="16" max="16" width="13" style="1" customWidth="1"/>
    <col min="17" max="17" width="18.28515625" style="1" customWidth="1"/>
    <col min="18" max="16384" width="9.140625" style="1"/>
  </cols>
  <sheetData>
    <row r="1" spans="1:50" ht="21" customHeight="1">
      <c r="N1" s="124"/>
      <c r="O1" s="125"/>
      <c r="P1" s="125"/>
      <c r="Q1" s="125"/>
    </row>
    <row r="2" spans="1:50" ht="24" customHeight="1">
      <c r="A2" s="126" t="s">
        <v>20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50" ht="18" customHeight="1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</row>
    <row r="4" spans="1:50" ht="39" customHeight="1">
      <c r="A4" s="128" t="s">
        <v>0</v>
      </c>
      <c r="B4" s="128" t="s">
        <v>2</v>
      </c>
      <c r="C4" s="128" t="s">
        <v>2</v>
      </c>
      <c r="D4" s="25"/>
      <c r="E4" s="25"/>
      <c r="F4" s="129" t="s">
        <v>1</v>
      </c>
      <c r="G4" s="129" t="s">
        <v>3</v>
      </c>
      <c r="H4" s="116" t="s">
        <v>17</v>
      </c>
      <c r="I4" s="116" t="s">
        <v>18</v>
      </c>
      <c r="J4" s="116" t="s">
        <v>19</v>
      </c>
      <c r="K4" s="117" t="s">
        <v>10</v>
      </c>
      <c r="L4" s="117"/>
      <c r="M4" s="117"/>
      <c r="N4" s="118" t="s">
        <v>9</v>
      </c>
      <c r="O4" s="118"/>
      <c r="P4" s="118"/>
      <c r="Q4" s="118"/>
    </row>
    <row r="5" spans="1:50" ht="176.25" customHeight="1">
      <c r="A5" s="128"/>
      <c r="B5" s="129"/>
      <c r="C5" s="128"/>
      <c r="D5" s="26"/>
      <c r="E5" s="26" t="s">
        <v>14</v>
      </c>
      <c r="F5" s="130"/>
      <c r="G5" s="130"/>
      <c r="H5" s="116"/>
      <c r="I5" s="116"/>
      <c r="J5" s="116"/>
      <c r="K5" s="27" t="s">
        <v>5</v>
      </c>
      <c r="L5" s="27" t="s">
        <v>4</v>
      </c>
      <c r="M5" s="2" t="s">
        <v>15</v>
      </c>
      <c r="N5" s="30" t="s">
        <v>16</v>
      </c>
      <c r="O5" s="3" t="s">
        <v>6</v>
      </c>
      <c r="P5" s="3" t="s">
        <v>7</v>
      </c>
      <c r="Q5" s="3" t="s">
        <v>8</v>
      </c>
    </row>
    <row r="6" spans="1:50" ht="28.5" customHeight="1">
      <c r="A6" s="31">
        <v>1</v>
      </c>
      <c r="B6" s="15" t="s">
        <v>12</v>
      </c>
      <c r="C6" s="93" t="s">
        <v>122</v>
      </c>
      <c r="D6" s="47">
        <v>148</v>
      </c>
      <c r="E6" s="17" t="s">
        <v>13</v>
      </c>
      <c r="F6" s="21" t="s">
        <v>101</v>
      </c>
      <c r="G6" s="92">
        <v>2</v>
      </c>
      <c r="H6" s="73">
        <v>28651</v>
      </c>
      <c r="I6" s="16">
        <v>24950</v>
      </c>
      <c r="J6" s="16">
        <v>27984</v>
      </c>
      <c r="K6" s="12">
        <f>ROUND((H6+J6+I6)/3,2)</f>
        <v>27195</v>
      </c>
      <c r="L6" s="10">
        <f>SQRT(((SUM((POWER(H6-K6,2)),(POWER(I6-K6,2)),(POWER(J6-K6,2)))/(COLUMNS(H6:J6)-1))))</f>
        <v>1972.6228732324889</v>
      </c>
      <c r="M6" s="11">
        <f>L6/K6*100</f>
        <v>7.2536233617668282</v>
      </c>
      <c r="N6" s="12">
        <f>((G6/3)*(SUM(H6:J6)))</f>
        <v>54390</v>
      </c>
      <c r="O6" s="32">
        <f>N6/G6</f>
        <v>27195</v>
      </c>
      <c r="P6" s="12">
        <v>27195</v>
      </c>
      <c r="Q6" s="13">
        <f>P6*G6</f>
        <v>54390</v>
      </c>
    </row>
    <row r="7" spans="1:50" ht="28.5" customHeight="1">
      <c r="A7" s="31">
        <v>2</v>
      </c>
      <c r="B7" s="19"/>
      <c r="C7" s="93" t="s">
        <v>123</v>
      </c>
      <c r="D7" s="47">
        <v>140</v>
      </c>
      <c r="E7" s="15"/>
      <c r="F7" s="21" t="s">
        <v>101</v>
      </c>
      <c r="G7" s="92">
        <v>2</v>
      </c>
      <c r="H7" s="73">
        <v>23494</v>
      </c>
      <c r="I7" s="16">
        <v>26943</v>
      </c>
      <c r="J7" s="16">
        <v>22735</v>
      </c>
      <c r="K7" s="12">
        <f t="shared" ref="K7" si="0">ROUND((H7+J7+I7)/3,2)</f>
        <v>24390.67</v>
      </c>
      <c r="L7" s="10">
        <f t="shared" ref="L7" si="1">SQRT(((SUM((POWER(H7-K7,2)),(POWER(I7-K7,2)),(POWER(J7-K7,2)))/(COLUMNS(H7:J7)-1))))</f>
        <v>2242.7269859146922</v>
      </c>
      <c r="M7" s="11">
        <f t="shared" ref="M7" si="2">L7/K7*100</f>
        <v>9.1950200052507469</v>
      </c>
      <c r="N7" s="12">
        <f t="shared" ref="N6:N7" si="3">((G7/3)*(SUM(H7:J7)))</f>
        <v>48781.333333333328</v>
      </c>
      <c r="O7" s="32">
        <f t="shared" ref="O6:O7" si="4">N7/G7</f>
        <v>24390.666666666664</v>
      </c>
      <c r="P7" s="12">
        <v>24390</v>
      </c>
      <c r="Q7" s="13">
        <f t="shared" ref="Q6:Q7" si="5">P7*G7</f>
        <v>48780</v>
      </c>
    </row>
    <row r="8" spans="1:50">
      <c r="A8" s="97"/>
      <c r="B8" s="94"/>
      <c r="C8" s="94"/>
      <c r="D8" s="94"/>
      <c r="E8" s="94"/>
      <c r="F8" s="98"/>
      <c r="G8" s="99"/>
      <c r="H8" s="100"/>
      <c r="I8" s="100"/>
      <c r="J8" s="100"/>
      <c r="K8" s="101"/>
      <c r="L8" s="102"/>
      <c r="M8" s="103"/>
      <c r="N8" s="104"/>
      <c r="O8" s="105"/>
      <c r="P8" s="106"/>
      <c r="Q8" s="95">
        <f>SUM(Q6:Q7)</f>
        <v>103170</v>
      </c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</row>
    <row r="9" spans="1:50" ht="32.25" customHeight="1">
      <c r="A9" s="119" t="s">
        <v>22</v>
      </c>
      <c r="B9" s="119"/>
      <c r="C9" s="119"/>
      <c r="D9" s="119"/>
      <c r="E9" s="119"/>
      <c r="F9" s="119"/>
      <c r="G9" s="119"/>
      <c r="H9" s="119"/>
      <c r="I9" s="119"/>
      <c r="J9" s="120"/>
      <c r="K9" s="121">
        <f>Q8</f>
        <v>103170</v>
      </c>
      <c r="L9" s="122"/>
      <c r="M9" s="23"/>
      <c r="N9" s="23"/>
      <c r="O9" s="107"/>
      <c r="P9" s="107"/>
      <c r="Q9" s="107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</row>
    <row r="10" spans="1:50" s="4" customFormat="1" ht="15.75" hidden="1">
      <c r="A10" s="112"/>
      <c r="B10" s="112"/>
      <c r="C10" s="112"/>
      <c r="D10" s="112"/>
      <c r="E10" s="112"/>
      <c r="F10" s="112"/>
      <c r="G10" s="112"/>
      <c r="H10" s="108"/>
      <c r="I10" s="108"/>
      <c r="J10" s="109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</row>
    <row r="11" spans="1:50" s="4" customFormat="1" ht="15.75">
      <c r="A11" s="111"/>
      <c r="B11" s="111"/>
      <c r="C11" s="111"/>
      <c r="D11" s="111"/>
      <c r="E11" s="111"/>
      <c r="F11" s="111"/>
      <c r="G11" s="111"/>
      <c r="H11" s="108"/>
      <c r="I11" s="108"/>
      <c r="J11" s="109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</row>
    <row r="12" spans="1:50" s="4" customFormat="1" ht="15.75">
      <c r="A12" s="113" t="s">
        <v>124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</row>
    <row r="13" spans="1:50" s="4" customFormat="1" ht="15.75">
      <c r="A13" s="14"/>
      <c r="B13" s="14"/>
      <c r="C13" s="14"/>
      <c r="D13" s="14"/>
      <c r="E13" s="14"/>
      <c r="F13" s="14"/>
      <c r="G13" s="6"/>
      <c r="H13" s="7"/>
      <c r="I13" s="7"/>
      <c r="J13" s="8"/>
      <c r="K13" s="28"/>
      <c r="L13" s="28"/>
    </row>
    <row r="14" spans="1:50" s="4" customFormat="1" ht="11.25" hidden="1" customHeight="1">
      <c r="A14" s="14"/>
      <c r="B14" s="14"/>
      <c r="C14" s="14"/>
      <c r="D14" s="14"/>
      <c r="E14" s="14"/>
      <c r="F14" s="14"/>
      <c r="G14" s="6"/>
      <c r="H14" s="7"/>
      <c r="I14" s="7"/>
      <c r="J14" s="8"/>
      <c r="K14" s="28"/>
      <c r="L14" s="28"/>
    </row>
    <row r="15" spans="1:50" ht="19.5" customHeight="1">
      <c r="A15" s="114" t="s">
        <v>11</v>
      </c>
      <c r="B15" s="115"/>
      <c r="C15" s="115"/>
      <c r="D15" s="115"/>
      <c r="E15" s="115"/>
      <c r="F15" s="115"/>
      <c r="G15" s="115"/>
      <c r="H15" s="115"/>
      <c r="I15" s="115"/>
      <c r="J15" s="115"/>
      <c r="K15" s="5"/>
      <c r="L15" s="24">
        <v>46254</v>
      </c>
    </row>
  </sheetData>
  <mergeCells count="18">
    <mergeCell ref="N1:Q1"/>
    <mergeCell ref="A2:Q2"/>
    <mergeCell ref="A3:Q3"/>
    <mergeCell ref="A4:A5"/>
    <mergeCell ref="B4:B5"/>
    <mergeCell ref="C4:C5"/>
    <mergeCell ref="F4:F5"/>
    <mergeCell ref="G4:G5"/>
    <mergeCell ref="H4:H5"/>
    <mergeCell ref="I4:I5"/>
    <mergeCell ref="A10:G10"/>
    <mergeCell ref="A12:P12"/>
    <mergeCell ref="A15:J15"/>
    <mergeCell ref="J4:J5"/>
    <mergeCell ref="K4:M4"/>
    <mergeCell ref="N4:Q4"/>
    <mergeCell ref="A9:J9"/>
    <mergeCell ref="K9:L9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6"/>
  <sheetViews>
    <sheetView topLeftCell="A84" workbookViewId="0">
      <pane xSplit="6" topLeftCell="G1" activePane="topRight" state="frozen"/>
      <selection pane="topRight" activeCell="H52" sqref="H52"/>
    </sheetView>
  </sheetViews>
  <sheetFormatPr defaultRowHeight="12.75"/>
  <cols>
    <col min="1" max="1" width="3.140625" style="1" customWidth="1"/>
    <col min="2" max="2" width="6.7109375" style="1" customWidth="1"/>
    <col min="3" max="3" width="7.42578125" style="1" customWidth="1"/>
    <col min="4" max="4" width="27.28515625" style="1" customWidth="1"/>
    <col min="5" max="6" width="12.5703125" style="1" hidden="1" customWidth="1"/>
    <col min="7" max="7" width="11" style="1" customWidth="1"/>
    <col min="8" max="8" width="10" style="1" customWidth="1"/>
    <col min="9" max="9" width="14.85546875" style="1" customWidth="1"/>
    <col min="10" max="10" width="10.5703125" style="1" customWidth="1"/>
    <col min="11" max="11" width="11.7109375" style="1" customWidth="1"/>
    <col min="12" max="12" width="12.5703125" style="1" customWidth="1"/>
    <col min="13" max="13" width="16.5703125" style="1" customWidth="1"/>
    <col min="14" max="14" width="15.42578125" style="1" customWidth="1"/>
    <col min="15" max="15" width="24.140625" style="1" customWidth="1"/>
    <col min="16" max="16" width="12.85546875" style="1" customWidth="1"/>
    <col min="17" max="17" width="13" style="1" customWidth="1"/>
    <col min="18" max="18" width="18.28515625" style="1" customWidth="1"/>
    <col min="19" max="22" width="9.140625" style="1"/>
    <col min="23" max="23" width="12.7109375" style="1" customWidth="1"/>
    <col min="24" max="24" width="11.7109375" style="1" customWidth="1"/>
    <col min="25" max="25" width="13.140625" style="1" customWidth="1"/>
    <col min="26" max="16384" width="9.140625" style="1"/>
  </cols>
  <sheetData>
    <row r="1" spans="1:25" ht="15.75">
      <c r="O1" s="124"/>
      <c r="P1" s="125"/>
      <c r="Q1" s="125"/>
      <c r="R1" s="125"/>
    </row>
    <row r="2" spans="1:25" ht="15.75">
      <c r="A2" s="126" t="s">
        <v>20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2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W3" s="123" t="s">
        <v>114</v>
      </c>
      <c r="X3" s="123"/>
      <c r="Y3" s="123"/>
    </row>
    <row r="4" spans="1:25" ht="15" customHeight="1">
      <c r="A4" s="128" t="s">
        <v>0</v>
      </c>
      <c r="B4" s="128" t="s">
        <v>118</v>
      </c>
      <c r="C4" s="128" t="s">
        <v>119</v>
      </c>
      <c r="D4" s="128" t="s">
        <v>2</v>
      </c>
      <c r="E4" s="34"/>
      <c r="F4" s="34"/>
      <c r="G4" s="129" t="s">
        <v>1</v>
      </c>
      <c r="H4" s="129" t="s">
        <v>3</v>
      </c>
      <c r="I4" s="116" t="s">
        <v>17</v>
      </c>
      <c r="J4" s="116" t="s">
        <v>18</v>
      </c>
      <c r="K4" s="116" t="s">
        <v>19</v>
      </c>
      <c r="L4" s="117" t="s">
        <v>10</v>
      </c>
      <c r="M4" s="117"/>
      <c r="N4" s="117"/>
      <c r="O4" s="118" t="s">
        <v>9</v>
      </c>
      <c r="P4" s="118"/>
      <c r="Q4" s="118"/>
      <c r="R4" s="118"/>
      <c r="T4" s="116" t="s">
        <v>102</v>
      </c>
      <c r="U4" s="116" t="s">
        <v>103</v>
      </c>
      <c r="W4" s="116" t="s">
        <v>17</v>
      </c>
      <c r="X4" s="116" t="s">
        <v>18</v>
      </c>
      <c r="Y4" s="116" t="s">
        <v>19</v>
      </c>
    </row>
    <row r="5" spans="1:25" ht="114.75">
      <c r="A5" s="128"/>
      <c r="B5" s="128"/>
      <c r="C5" s="128"/>
      <c r="D5" s="128"/>
      <c r="E5" s="35"/>
      <c r="F5" s="35" t="s">
        <v>14</v>
      </c>
      <c r="G5" s="130"/>
      <c r="H5" s="130"/>
      <c r="I5" s="116"/>
      <c r="J5" s="116"/>
      <c r="K5" s="116"/>
      <c r="L5" s="38" t="s">
        <v>5</v>
      </c>
      <c r="M5" s="38" t="s">
        <v>4</v>
      </c>
      <c r="N5" s="2" t="s">
        <v>15</v>
      </c>
      <c r="O5" s="30" t="s">
        <v>16</v>
      </c>
      <c r="P5" s="3" t="s">
        <v>6</v>
      </c>
      <c r="Q5" s="3" t="s">
        <v>7</v>
      </c>
      <c r="R5" s="3" t="s">
        <v>8</v>
      </c>
      <c r="T5" s="116"/>
      <c r="U5" s="116"/>
      <c r="W5" s="116"/>
      <c r="X5" s="116"/>
      <c r="Y5" s="116"/>
    </row>
    <row r="6" spans="1:25">
      <c r="A6" s="89"/>
      <c r="B6" s="33"/>
      <c r="C6" s="33"/>
      <c r="D6" s="34"/>
      <c r="E6" s="35"/>
      <c r="F6" s="35"/>
      <c r="G6" s="35"/>
      <c r="H6" s="35"/>
      <c r="I6" s="90"/>
      <c r="J6" s="90"/>
      <c r="K6" s="90"/>
      <c r="L6" s="38"/>
      <c r="M6" s="38"/>
      <c r="N6" s="2"/>
      <c r="O6" s="30"/>
      <c r="P6" s="3"/>
      <c r="Q6" s="3"/>
      <c r="R6" s="3"/>
      <c r="T6" s="36"/>
      <c r="U6" s="36"/>
      <c r="W6" s="36"/>
      <c r="X6" s="36"/>
      <c r="Y6" s="90"/>
    </row>
    <row r="7" spans="1:25" ht="25.5">
      <c r="A7" s="31">
        <v>1</v>
      </c>
      <c r="B7" s="82"/>
      <c r="C7" s="82" t="s">
        <v>116</v>
      </c>
      <c r="D7" s="46" t="s">
        <v>24</v>
      </c>
      <c r="E7" s="47">
        <v>148</v>
      </c>
      <c r="F7" s="17" t="s">
        <v>13</v>
      </c>
      <c r="G7" s="21" t="s">
        <v>104</v>
      </c>
      <c r="H7" s="47">
        <v>148</v>
      </c>
      <c r="I7" s="16">
        <v>17.47</v>
      </c>
      <c r="J7" s="16">
        <f>T7*122/100</f>
        <v>19.385800000000003</v>
      </c>
      <c r="K7" s="16">
        <f>U7*122/100</f>
        <v>18.348799999999997</v>
      </c>
      <c r="L7" s="12">
        <f>ROUND((I7+K7+J7)/3,2)</f>
        <v>18.399999999999999</v>
      </c>
      <c r="M7" s="10">
        <f>SQRT(((SUM((POWER(I7-L7,2)),(POWER(J7-L7,2)),(POWER(K7-L7,2)))/(COLUMNS(I7:K7)-1))))</f>
        <v>0.95898985396092928</v>
      </c>
      <c r="N7" s="11">
        <f>M7/L7*100</f>
        <v>5.2119013802224421</v>
      </c>
      <c r="O7" s="12">
        <f t="shared" ref="O7:O25" si="0">((H7/3)*(SUM(I7:K7)))</f>
        <v>2723.4269333333336</v>
      </c>
      <c r="P7" s="32">
        <f t="shared" ref="P7:P25" si="1">O7/H7</f>
        <v>18.401533333333337</v>
      </c>
      <c r="Q7" s="12">
        <f>ROUNDDOWN(P7,2)</f>
        <v>18.399999999999999</v>
      </c>
      <c r="R7" s="13">
        <f t="shared" ref="R7:R25" si="2">Q7*H7</f>
        <v>2723.2</v>
      </c>
      <c r="T7" s="45">
        <v>15.89</v>
      </c>
      <c r="U7" s="45">
        <v>15.04</v>
      </c>
      <c r="W7" s="45">
        <f>I7*H7</f>
        <v>2585.56</v>
      </c>
      <c r="X7" s="45">
        <f>J7*H7</f>
        <v>2869.0984000000003</v>
      </c>
      <c r="Y7" s="16">
        <f>K7*H7</f>
        <v>2715.6223999999997</v>
      </c>
    </row>
    <row r="8" spans="1:25" ht="25.5">
      <c r="A8" s="31">
        <v>2</v>
      </c>
      <c r="B8" s="82"/>
      <c r="C8" s="82" t="s">
        <v>116</v>
      </c>
      <c r="D8" s="46" t="s">
        <v>25</v>
      </c>
      <c r="E8" s="47">
        <v>140</v>
      </c>
      <c r="F8" s="15"/>
      <c r="G8" s="21" t="s">
        <v>104</v>
      </c>
      <c r="H8" s="47">
        <v>140</v>
      </c>
      <c r="I8" s="45">
        <v>25.17</v>
      </c>
      <c r="J8" s="16">
        <f>T8*122/100</f>
        <v>27.937999999999999</v>
      </c>
      <c r="K8" s="16">
        <f t="shared" ref="K8:K72" si="3">U8*122/100</f>
        <v>26.4252</v>
      </c>
      <c r="L8" s="12">
        <f t="shared" ref="L8:L73" si="4">ROUND((I8+K8+J8)/3,2)</f>
        <v>26.51</v>
      </c>
      <c r="M8" s="10">
        <f t="shared" ref="M8:M73" si="5">SQRT(((SUM((POWER(I8-L8,2)),(POWER(J8-L8,2)),(POWER(K8-L8,2)))/(COLUMNS(I8:K8)-1))))</f>
        <v>1.3859969408335633</v>
      </c>
      <c r="N8" s="11">
        <f t="shared" ref="N8:N73" si="6">M8/L8*100</f>
        <v>5.2282042279651577</v>
      </c>
      <c r="O8" s="12">
        <f t="shared" si="0"/>
        <v>3711.5493333333334</v>
      </c>
      <c r="P8" s="32">
        <f t="shared" si="1"/>
        <v>26.511066666666668</v>
      </c>
      <c r="Q8" s="12">
        <f t="shared" ref="Q8:Q73" si="7">ROUNDDOWN(P8,2)</f>
        <v>26.51</v>
      </c>
      <c r="R8" s="13">
        <f t="shared" si="2"/>
        <v>3711.4</v>
      </c>
      <c r="T8" s="45">
        <v>22.9</v>
      </c>
      <c r="U8" s="45">
        <v>21.66</v>
      </c>
      <c r="W8" s="45">
        <f t="shared" ref="W8:W73" si="8">I8*H8</f>
        <v>3523.8</v>
      </c>
      <c r="X8" s="45">
        <f t="shared" ref="X8:X73" si="9">J8*H8</f>
        <v>3911.3199999999997</v>
      </c>
      <c r="Y8" s="16">
        <f t="shared" ref="Y8:Y73" si="10">K8*H8</f>
        <v>3699.5280000000002</v>
      </c>
    </row>
    <row r="9" spans="1:25" ht="25.5">
      <c r="A9" s="31">
        <v>3</v>
      </c>
      <c r="B9" s="82"/>
      <c r="C9" s="82" t="s">
        <v>116</v>
      </c>
      <c r="D9" s="49" t="s">
        <v>26</v>
      </c>
      <c r="E9" s="67">
        <v>15</v>
      </c>
      <c r="F9" s="68"/>
      <c r="G9" s="21" t="s">
        <v>101</v>
      </c>
      <c r="H9" s="70">
        <v>15</v>
      </c>
      <c r="I9" s="45">
        <v>68.150000000000006</v>
      </c>
      <c r="J9" s="16">
        <f t="shared" ref="J9:K74" si="11">T9*122/100</f>
        <v>75.652199999999993</v>
      </c>
      <c r="K9" s="16">
        <f t="shared" si="3"/>
        <v>71.552999999999997</v>
      </c>
      <c r="L9" s="12">
        <f t="shared" si="4"/>
        <v>71.790000000000006</v>
      </c>
      <c r="M9" s="10">
        <f t="shared" si="5"/>
        <v>3.7564849154495423</v>
      </c>
      <c r="N9" s="11">
        <f t="shared" si="6"/>
        <v>5.2326019159347297</v>
      </c>
      <c r="O9" s="12">
        <f t="shared" si="0"/>
        <v>1076.7760000000001</v>
      </c>
      <c r="P9" s="32">
        <f t="shared" si="1"/>
        <v>71.785066666666665</v>
      </c>
      <c r="Q9" s="12">
        <f t="shared" si="7"/>
        <v>71.78</v>
      </c>
      <c r="R9" s="13">
        <f t="shared" si="2"/>
        <v>1076.7</v>
      </c>
      <c r="T9" s="45">
        <v>62.01</v>
      </c>
      <c r="U9" s="45">
        <v>58.65</v>
      </c>
      <c r="W9" s="45">
        <f t="shared" si="8"/>
        <v>1022.2500000000001</v>
      </c>
      <c r="X9" s="45">
        <f t="shared" si="9"/>
        <v>1134.7829999999999</v>
      </c>
      <c r="Y9" s="16">
        <f t="shared" si="10"/>
        <v>1073.2950000000001</v>
      </c>
    </row>
    <row r="10" spans="1:25" s="79" customFormat="1" ht="25.5">
      <c r="A10" s="31">
        <v>4</v>
      </c>
      <c r="B10" s="84" t="s">
        <v>115</v>
      </c>
      <c r="C10" s="82" t="s">
        <v>117</v>
      </c>
      <c r="D10" s="49" t="s">
        <v>32</v>
      </c>
      <c r="E10" s="70">
        <v>290</v>
      </c>
      <c r="F10" s="71"/>
      <c r="G10" s="21" t="s">
        <v>101</v>
      </c>
      <c r="H10" s="70">
        <v>290</v>
      </c>
      <c r="I10" s="72">
        <v>42.18</v>
      </c>
      <c r="J10" s="73">
        <f t="shared" ref="J10:J24" si="12">T10*122/100</f>
        <v>46.823600000000006</v>
      </c>
      <c r="K10" s="73">
        <f t="shared" si="3"/>
        <v>44.285999999999994</v>
      </c>
      <c r="L10" s="74">
        <f t="shared" ref="L10:L25" si="13">ROUND((I10+K10+J10)/3,2)</f>
        <v>44.43</v>
      </c>
      <c r="M10" s="75">
        <f t="shared" ref="M10:M25" si="14">SQRT(((SUM((POWER(I10-L10,2)),(POWER(J10-L10,2)),(POWER(K10-L10,2)))/(COLUMNS(I10:K10)-1))))</f>
        <v>2.3251405290863638</v>
      </c>
      <c r="N10" s="76">
        <f t="shared" ref="N10:N25" si="15">M10/L10*100</f>
        <v>5.2332670022200398</v>
      </c>
      <c r="O10" s="74">
        <f t="shared" si="0"/>
        <v>12884.661333333335</v>
      </c>
      <c r="P10" s="77">
        <f t="shared" si="1"/>
        <v>44.429866666666676</v>
      </c>
      <c r="Q10" s="12">
        <f t="shared" ref="Q10:Q25" si="16">ROUNDDOWN(P10,2)</f>
        <v>44.42</v>
      </c>
      <c r="R10" s="78">
        <f t="shared" si="2"/>
        <v>12881.800000000001</v>
      </c>
      <c r="T10" s="72">
        <v>38.380000000000003</v>
      </c>
      <c r="U10" s="72">
        <v>36.299999999999997</v>
      </c>
      <c r="W10" s="45">
        <f t="shared" ref="W10:W25" si="17">I10*H10</f>
        <v>12232.2</v>
      </c>
      <c r="X10" s="45">
        <f t="shared" ref="X10:X25" si="18">J10*H10</f>
        <v>13578.844000000001</v>
      </c>
      <c r="Y10" s="16">
        <f t="shared" ref="Y10:Y25" si="19">K10*H10</f>
        <v>12842.939999999999</v>
      </c>
    </row>
    <row r="11" spans="1:25" ht="25.5">
      <c r="A11" s="31">
        <v>5</v>
      </c>
      <c r="B11" s="82"/>
      <c r="C11" s="82" t="s">
        <v>116</v>
      </c>
      <c r="D11" s="46" t="s">
        <v>47</v>
      </c>
      <c r="E11" s="47">
        <v>30</v>
      </c>
      <c r="F11" s="15"/>
      <c r="G11" s="21" t="s">
        <v>101</v>
      </c>
      <c r="H11" s="47">
        <v>30</v>
      </c>
      <c r="I11" s="45">
        <v>604.51</v>
      </c>
      <c r="J11" s="16">
        <f t="shared" si="12"/>
        <v>671.01220000000001</v>
      </c>
      <c r="K11" s="16">
        <f t="shared" si="3"/>
        <v>634.74159999999995</v>
      </c>
      <c r="L11" s="12">
        <f t="shared" si="13"/>
        <v>636.75</v>
      </c>
      <c r="M11" s="10">
        <f t="shared" si="14"/>
        <v>33.296768757643747</v>
      </c>
      <c r="N11" s="11">
        <f t="shared" si="15"/>
        <v>5.2291745202424416</v>
      </c>
      <c r="O11" s="12">
        <f t="shared" si="0"/>
        <v>19102.637999999999</v>
      </c>
      <c r="P11" s="32">
        <f t="shared" si="1"/>
        <v>636.75459999999998</v>
      </c>
      <c r="Q11" s="12">
        <f t="shared" si="16"/>
        <v>636.75</v>
      </c>
      <c r="R11" s="13">
        <f t="shared" si="2"/>
        <v>19102.5</v>
      </c>
      <c r="T11" s="45">
        <v>550.01</v>
      </c>
      <c r="U11" s="45">
        <v>520.28</v>
      </c>
      <c r="W11" s="45">
        <f t="shared" si="17"/>
        <v>18135.3</v>
      </c>
      <c r="X11" s="45">
        <f t="shared" si="18"/>
        <v>20130.366000000002</v>
      </c>
      <c r="Y11" s="16">
        <f t="shared" si="19"/>
        <v>19042.248</v>
      </c>
    </row>
    <row r="12" spans="1:25" ht="38.25">
      <c r="A12" s="31">
        <v>6</v>
      </c>
      <c r="B12" s="82"/>
      <c r="C12" s="82" t="s">
        <v>116</v>
      </c>
      <c r="D12" s="46" t="s">
        <v>48</v>
      </c>
      <c r="E12" s="47">
        <v>5</v>
      </c>
      <c r="F12" s="15"/>
      <c r="G12" s="21" t="s">
        <v>101</v>
      </c>
      <c r="H12" s="47">
        <v>5</v>
      </c>
      <c r="I12" s="45">
        <v>3040.29</v>
      </c>
      <c r="J12" s="16">
        <f t="shared" si="12"/>
        <v>3374.7273999999998</v>
      </c>
      <c r="K12" s="16">
        <f t="shared" si="3"/>
        <v>3192.3007999999995</v>
      </c>
      <c r="L12" s="12">
        <f t="shared" si="13"/>
        <v>3202.44</v>
      </c>
      <c r="M12" s="10">
        <f t="shared" si="14"/>
        <v>167.44905803766102</v>
      </c>
      <c r="N12" s="11">
        <f t="shared" si="15"/>
        <v>5.2287961066455901</v>
      </c>
      <c r="O12" s="12">
        <f t="shared" si="0"/>
        <v>16012.197</v>
      </c>
      <c r="P12" s="32">
        <f t="shared" si="1"/>
        <v>3202.4394000000002</v>
      </c>
      <c r="Q12" s="12">
        <f t="shared" si="16"/>
        <v>3202.43</v>
      </c>
      <c r="R12" s="13">
        <f t="shared" si="2"/>
        <v>16012.15</v>
      </c>
      <c r="T12" s="45">
        <v>2766.17</v>
      </c>
      <c r="U12" s="45">
        <v>2616.64</v>
      </c>
      <c r="W12" s="45">
        <f t="shared" si="17"/>
        <v>15201.45</v>
      </c>
      <c r="X12" s="45">
        <f t="shared" si="18"/>
        <v>16873.636999999999</v>
      </c>
      <c r="Y12" s="16">
        <f t="shared" si="19"/>
        <v>15961.503999999997</v>
      </c>
    </row>
    <row r="13" spans="1:25" ht="25.5">
      <c r="A13" s="31">
        <v>7</v>
      </c>
      <c r="B13" s="82"/>
      <c r="C13" s="82" t="s">
        <v>116</v>
      </c>
      <c r="D13" s="46" t="s">
        <v>49</v>
      </c>
      <c r="E13" s="47">
        <v>144</v>
      </c>
      <c r="F13" s="15"/>
      <c r="G13" s="21" t="s">
        <v>104</v>
      </c>
      <c r="H13" s="47">
        <v>144</v>
      </c>
      <c r="I13" s="45">
        <v>270.56</v>
      </c>
      <c r="J13" s="16">
        <f t="shared" si="12"/>
        <v>300.32739999999995</v>
      </c>
      <c r="K13" s="16">
        <f t="shared" si="3"/>
        <v>284.08920000000001</v>
      </c>
      <c r="L13" s="12">
        <f t="shared" si="13"/>
        <v>284.99</v>
      </c>
      <c r="M13" s="10">
        <f t="shared" si="14"/>
        <v>14.904230597384062</v>
      </c>
      <c r="N13" s="11">
        <f t="shared" si="15"/>
        <v>5.2297380951556418</v>
      </c>
      <c r="O13" s="12">
        <f t="shared" si="0"/>
        <v>41038.876799999998</v>
      </c>
      <c r="P13" s="32">
        <f t="shared" si="1"/>
        <v>284.99219999999997</v>
      </c>
      <c r="Q13" s="12">
        <f t="shared" si="16"/>
        <v>284.99</v>
      </c>
      <c r="R13" s="13">
        <f t="shared" si="2"/>
        <v>41038.559999999998</v>
      </c>
      <c r="T13" s="45">
        <v>246.17</v>
      </c>
      <c r="U13" s="45">
        <v>232.86</v>
      </c>
      <c r="W13" s="45">
        <f t="shared" si="17"/>
        <v>38960.639999999999</v>
      </c>
      <c r="X13" s="45">
        <f t="shared" si="18"/>
        <v>43247.145599999996</v>
      </c>
      <c r="Y13" s="16">
        <f t="shared" si="19"/>
        <v>40908.844799999999</v>
      </c>
    </row>
    <row r="14" spans="1:25" ht="25.5">
      <c r="A14" s="31">
        <v>8</v>
      </c>
      <c r="B14" s="82"/>
      <c r="C14" s="82" t="s">
        <v>116</v>
      </c>
      <c r="D14" s="46" t="s">
        <v>49</v>
      </c>
      <c r="E14" s="47">
        <v>120</v>
      </c>
      <c r="F14" s="15"/>
      <c r="G14" s="21" t="s">
        <v>104</v>
      </c>
      <c r="H14" s="47">
        <v>120</v>
      </c>
      <c r="I14" s="45">
        <v>72.36</v>
      </c>
      <c r="J14" s="16">
        <f t="shared" si="12"/>
        <v>80.32480000000001</v>
      </c>
      <c r="K14" s="16">
        <f t="shared" si="3"/>
        <v>75.9816</v>
      </c>
      <c r="L14" s="12">
        <f t="shared" si="13"/>
        <v>76.22</v>
      </c>
      <c r="M14" s="10">
        <f t="shared" si="14"/>
        <v>3.9878451323992063</v>
      </c>
      <c r="N14" s="11">
        <f t="shared" si="15"/>
        <v>5.2320193287840544</v>
      </c>
      <c r="O14" s="12">
        <f t="shared" si="0"/>
        <v>9146.6560000000009</v>
      </c>
      <c r="P14" s="32">
        <f t="shared" si="1"/>
        <v>76.222133333333346</v>
      </c>
      <c r="Q14" s="12">
        <f t="shared" si="16"/>
        <v>76.22</v>
      </c>
      <c r="R14" s="13">
        <f t="shared" si="2"/>
        <v>9146.4</v>
      </c>
      <c r="T14" s="45">
        <v>65.84</v>
      </c>
      <c r="U14" s="45">
        <v>62.28</v>
      </c>
      <c r="W14" s="45">
        <f t="shared" si="17"/>
        <v>8683.2000000000007</v>
      </c>
      <c r="X14" s="45">
        <f t="shared" si="18"/>
        <v>9638.9760000000006</v>
      </c>
      <c r="Y14" s="16">
        <f t="shared" si="19"/>
        <v>9117.7919999999995</v>
      </c>
    </row>
    <row r="15" spans="1:25" ht="25.5">
      <c r="A15" s="31">
        <v>9</v>
      </c>
      <c r="B15" s="82"/>
      <c r="C15" s="82" t="s">
        <v>116</v>
      </c>
      <c r="D15" s="46" t="s">
        <v>49</v>
      </c>
      <c r="E15" s="47">
        <v>144</v>
      </c>
      <c r="F15" s="15"/>
      <c r="G15" s="21" t="s">
        <v>104</v>
      </c>
      <c r="H15" s="47">
        <v>144</v>
      </c>
      <c r="I15" s="45">
        <v>41.42</v>
      </c>
      <c r="J15" s="16">
        <f t="shared" si="12"/>
        <v>45.981799999999993</v>
      </c>
      <c r="K15" s="16">
        <f t="shared" si="3"/>
        <v>43.493000000000002</v>
      </c>
      <c r="L15" s="12">
        <f t="shared" si="13"/>
        <v>43.63</v>
      </c>
      <c r="M15" s="10">
        <f t="shared" si="14"/>
        <v>2.2840569432481272</v>
      </c>
      <c r="N15" s="11">
        <f t="shared" si="15"/>
        <v>5.2350606079489506</v>
      </c>
      <c r="O15" s="12">
        <f t="shared" si="0"/>
        <v>6282.9503999999997</v>
      </c>
      <c r="P15" s="32">
        <f t="shared" si="1"/>
        <v>43.631599999999999</v>
      </c>
      <c r="Q15" s="12">
        <f t="shared" si="16"/>
        <v>43.63</v>
      </c>
      <c r="R15" s="13">
        <f t="shared" si="2"/>
        <v>6282.72</v>
      </c>
      <c r="T15" s="45">
        <v>37.69</v>
      </c>
      <c r="U15" s="45">
        <v>35.65</v>
      </c>
      <c r="W15" s="45">
        <f t="shared" si="17"/>
        <v>5964.4800000000005</v>
      </c>
      <c r="X15" s="45">
        <f t="shared" si="18"/>
        <v>6621.3791999999994</v>
      </c>
      <c r="Y15" s="16">
        <f t="shared" si="19"/>
        <v>6262.9920000000002</v>
      </c>
    </row>
    <row r="16" spans="1:25" ht="25.5">
      <c r="A16" s="31">
        <v>10</v>
      </c>
      <c r="B16" s="82"/>
      <c r="C16" s="82" t="s">
        <v>116</v>
      </c>
      <c r="D16" s="48" t="s">
        <v>53</v>
      </c>
      <c r="E16" s="47">
        <v>116</v>
      </c>
      <c r="F16" s="15"/>
      <c r="G16" s="21" t="s">
        <v>104</v>
      </c>
      <c r="H16" s="47">
        <v>116</v>
      </c>
      <c r="I16" s="45">
        <v>65.78</v>
      </c>
      <c r="J16" s="16">
        <f t="shared" si="12"/>
        <v>73.016999999999996</v>
      </c>
      <c r="K16" s="16">
        <f t="shared" si="3"/>
        <v>69.0642</v>
      </c>
      <c r="L16" s="12">
        <f t="shared" si="13"/>
        <v>69.290000000000006</v>
      </c>
      <c r="M16" s="10">
        <f t="shared" si="14"/>
        <v>3.6236455842148776</v>
      </c>
      <c r="N16" s="11">
        <f t="shared" si="15"/>
        <v>5.2296804505915384</v>
      </c>
      <c r="O16" s="12">
        <f t="shared" si="0"/>
        <v>8037.2997333333324</v>
      </c>
      <c r="P16" s="32">
        <f t="shared" si="1"/>
        <v>69.287066666666661</v>
      </c>
      <c r="Q16" s="12">
        <f t="shared" si="16"/>
        <v>69.28</v>
      </c>
      <c r="R16" s="13">
        <f t="shared" si="2"/>
        <v>8036.4800000000005</v>
      </c>
      <c r="T16" s="45">
        <v>59.85</v>
      </c>
      <c r="U16" s="45">
        <v>56.61</v>
      </c>
      <c r="W16" s="45">
        <f t="shared" si="17"/>
        <v>7630.4800000000005</v>
      </c>
      <c r="X16" s="45">
        <f t="shared" si="18"/>
        <v>8469.9719999999998</v>
      </c>
      <c r="Y16" s="16">
        <f t="shared" si="19"/>
        <v>8011.4471999999996</v>
      </c>
    </row>
    <row r="17" spans="1:25">
      <c r="A17" s="31">
        <v>11</v>
      </c>
      <c r="B17" s="82"/>
      <c r="C17" s="82" t="s">
        <v>117</v>
      </c>
      <c r="D17" s="46" t="s">
        <v>55</v>
      </c>
      <c r="E17" s="47">
        <v>16</v>
      </c>
      <c r="F17" s="15"/>
      <c r="G17" s="21" t="s">
        <v>101</v>
      </c>
      <c r="H17" s="47">
        <v>16</v>
      </c>
      <c r="I17" s="45">
        <v>1007.4</v>
      </c>
      <c r="J17" s="16">
        <f t="shared" si="12"/>
        <v>1118.2154</v>
      </c>
      <c r="K17" s="16">
        <f t="shared" si="3"/>
        <v>1057.7644</v>
      </c>
      <c r="L17" s="12">
        <f t="shared" si="13"/>
        <v>1061.1300000000001</v>
      </c>
      <c r="M17" s="10">
        <f t="shared" si="14"/>
        <v>55.484155650599966</v>
      </c>
      <c r="N17" s="11">
        <f t="shared" si="15"/>
        <v>5.2287802296231343</v>
      </c>
      <c r="O17" s="12">
        <f t="shared" si="0"/>
        <v>16978.025600000001</v>
      </c>
      <c r="P17" s="32">
        <f t="shared" si="1"/>
        <v>1061.1266000000001</v>
      </c>
      <c r="Q17" s="12">
        <f t="shared" si="16"/>
        <v>1061.1199999999999</v>
      </c>
      <c r="R17" s="13">
        <f t="shared" si="2"/>
        <v>16977.919999999998</v>
      </c>
      <c r="T17" s="45">
        <v>916.57</v>
      </c>
      <c r="U17" s="45">
        <v>867.02</v>
      </c>
      <c r="W17" s="45">
        <f t="shared" si="17"/>
        <v>16118.4</v>
      </c>
      <c r="X17" s="45">
        <f t="shared" si="18"/>
        <v>17891.446400000001</v>
      </c>
      <c r="Y17" s="16">
        <f t="shared" si="19"/>
        <v>16924.2304</v>
      </c>
    </row>
    <row r="18" spans="1:25" ht="25.5">
      <c r="A18" s="31">
        <v>12</v>
      </c>
      <c r="B18" s="82"/>
      <c r="C18" s="82" t="s">
        <v>116</v>
      </c>
      <c r="D18" s="48" t="s">
        <v>68</v>
      </c>
      <c r="E18" s="47">
        <v>11</v>
      </c>
      <c r="F18" s="15"/>
      <c r="G18" s="21" t="s">
        <v>101</v>
      </c>
      <c r="H18" s="47">
        <v>11</v>
      </c>
      <c r="I18" s="45">
        <v>100.03</v>
      </c>
      <c r="J18" s="16">
        <f t="shared" si="12"/>
        <v>111.03220000000002</v>
      </c>
      <c r="K18" s="16">
        <f t="shared" si="3"/>
        <v>105.02979999999999</v>
      </c>
      <c r="L18" s="12">
        <f t="shared" si="13"/>
        <v>105.36</v>
      </c>
      <c r="M18" s="10">
        <f t="shared" si="14"/>
        <v>5.5087105968638514</v>
      </c>
      <c r="N18" s="11">
        <f t="shared" si="15"/>
        <v>5.228464879331673</v>
      </c>
      <c r="O18" s="12">
        <f t="shared" si="0"/>
        <v>1159.0039999999999</v>
      </c>
      <c r="P18" s="32">
        <f t="shared" si="1"/>
        <v>105.36399999999999</v>
      </c>
      <c r="Q18" s="12">
        <f t="shared" si="16"/>
        <v>105.36</v>
      </c>
      <c r="R18" s="13">
        <f t="shared" si="2"/>
        <v>1158.96</v>
      </c>
      <c r="T18" s="45">
        <v>91.01</v>
      </c>
      <c r="U18" s="45">
        <v>86.09</v>
      </c>
      <c r="W18" s="45">
        <f t="shared" si="17"/>
        <v>1100.33</v>
      </c>
      <c r="X18" s="45">
        <f t="shared" si="18"/>
        <v>1221.3542000000002</v>
      </c>
      <c r="Y18" s="16">
        <f t="shared" si="19"/>
        <v>1155.3278</v>
      </c>
    </row>
    <row r="19" spans="1:25" ht="38.25">
      <c r="A19" s="31">
        <v>13</v>
      </c>
      <c r="B19" s="82"/>
      <c r="C19" s="82" t="s">
        <v>116</v>
      </c>
      <c r="D19" s="48" t="s">
        <v>75</v>
      </c>
      <c r="E19" s="47">
        <v>40</v>
      </c>
      <c r="F19" s="15"/>
      <c r="G19" s="21" t="s">
        <v>101</v>
      </c>
      <c r="H19" s="47">
        <v>40</v>
      </c>
      <c r="I19" s="45">
        <v>307.11</v>
      </c>
      <c r="J19" s="16">
        <f t="shared" si="12"/>
        <v>340.89240000000007</v>
      </c>
      <c r="K19" s="16">
        <f t="shared" si="3"/>
        <v>322.47039999999998</v>
      </c>
      <c r="L19" s="12">
        <f t="shared" si="13"/>
        <v>323.49</v>
      </c>
      <c r="M19" s="10">
        <f t="shared" si="14"/>
        <v>16.91430622165748</v>
      </c>
      <c r="N19" s="11">
        <f t="shared" si="15"/>
        <v>5.2286952368411637</v>
      </c>
      <c r="O19" s="12">
        <f t="shared" si="0"/>
        <v>12939.637333333334</v>
      </c>
      <c r="P19" s="32">
        <f t="shared" si="1"/>
        <v>323.49093333333337</v>
      </c>
      <c r="Q19" s="12">
        <f t="shared" si="16"/>
        <v>323.49</v>
      </c>
      <c r="R19" s="13">
        <f t="shared" si="2"/>
        <v>12939.6</v>
      </c>
      <c r="T19" s="45">
        <v>279.42</v>
      </c>
      <c r="U19" s="45">
        <v>264.32</v>
      </c>
      <c r="W19" s="45">
        <f t="shared" si="17"/>
        <v>12284.400000000001</v>
      </c>
      <c r="X19" s="45">
        <f t="shared" si="18"/>
        <v>13635.696000000004</v>
      </c>
      <c r="Y19" s="16">
        <f t="shared" si="19"/>
        <v>12898.815999999999</v>
      </c>
    </row>
    <row r="20" spans="1:25" ht="25.5">
      <c r="A20" s="31">
        <v>14</v>
      </c>
      <c r="B20" s="82"/>
      <c r="C20" s="82" t="s">
        <v>116</v>
      </c>
      <c r="D20" s="46" t="s">
        <v>76</v>
      </c>
      <c r="E20" s="47">
        <v>75</v>
      </c>
      <c r="F20" s="15"/>
      <c r="G20" s="21" t="s">
        <v>101</v>
      </c>
      <c r="H20" s="47">
        <v>75</v>
      </c>
      <c r="I20" s="45">
        <v>261.14</v>
      </c>
      <c r="J20" s="16">
        <f t="shared" si="12"/>
        <v>289.85980000000001</v>
      </c>
      <c r="K20" s="16">
        <f t="shared" si="3"/>
        <v>274.19499999999999</v>
      </c>
      <c r="L20" s="12">
        <f t="shared" si="13"/>
        <v>275.06</v>
      </c>
      <c r="M20" s="10">
        <f t="shared" si="14"/>
        <v>14.379650639706108</v>
      </c>
      <c r="N20" s="11">
        <f t="shared" si="15"/>
        <v>5.2278232530015663</v>
      </c>
      <c r="O20" s="12">
        <f t="shared" si="0"/>
        <v>20629.87</v>
      </c>
      <c r="P20" s="32">
        <f t="shared" si="1"/>
        <v>275.06493333333333</v>
      </c>
      <c r="Q20" s="12">
        <f t="shared" si="16"/>
        <v>275.06</v>
      </c>
      <c r="R20" s="13">
        <f t="shared" si="2"/>
        <v>20629.5</v>
      </c>
      <c r="T20" s="45">
        <v>237.59</v>
      </c>
      <c r="U20" s="45">
        <v>224.75</v>
      </c>
      <c r="W20" s="45">
        <f t="shared" si="17"/>
        <v>19585.5</v>
      </c>
      <c r="X20" s="45">
        <f t="shared" si="18"/>
        <v>21739.485000000001</v>
      </c>
      <c r="Y20" s="16">
        <f t="shared" si="19"/>
        <v>20564.625</v>
      </c>
    </row>
    <row r="21" spans="1:25" ht="25.5">
      <c r="A21" s="31">
        <v>15</v>
      </c>
      <c r="B21" s="82"/>
      <c r="C21" s="82" t="s">
        <v>116</v>
      </c>
      <c r="D21" s="49" t="s">
        <v>77</v>
      </c>
      <c r="E21" s="47">
        <v>14</v>
      </c>
      <c r="F21" s="15"/>
      <c r="G21" s="21" t="s">
        <v>101</v>
      </c>
      <c r="H21" s="47">
        <v>14</v>
      </c>
      <c r="I21" s="45">
        <v>1326.61</v>
      </c>
      <c r="J21" s="16">
        <f t="shared" si="12"/>
        <v>1472.54</v>
      </c>
      <c r="K21" s="16">
        <f t="shared" si="3"/>
        <v>1392.9472000000001</v>
      </c>
      <c r="L21" s="12">
        <f t="shared" si="13"/>
        <v>1397.37</v>
      </c>
      <c r="M21" s="10">
        <f t="shared" si="14"/>
        <v>73.065271024748853</v>
      </c>
      <c r="N21" s="11">
        <f t="shared" si="15"/>
        <v>5.2287705492996741</v>
      </c>
      <c r="O21" s="12">
        <f t="shared" si="0"/>
        <v>19563.120266666669</v>
      </c>
      <c r="P21" s="32">
        <f t="shared" si="1"/>
        <v>1397.3657333333335</v>
      </c>
      <c r="Q21" s="12">
        <f t="shared" si="16"/>
        <v>1397.36</v>
      </c>
      <c r="R21" s="13">
        <f t="shared" si="2"/>
        <v>19563.039999999997</v>
      </c>
      <c r="T21" s="45">
        <v>1207</v>
      </c>
      <c r="U21" s="45">
        <v>1141.76</v>
      </c>
      <c r="W21" s="45">
        <f t="shared" si="17"/>
        <v>18572.539999999997</v>
      </c>
      <c r="X21" s="45">
        <f t="shared" si="18"/>
        <v>20615.559999999998</v>
      </c>
      <c r="Y21" s="16">
        <f t="shared" si="19"/>
        <v>19501.2608</v>
      </c>
    </row>
    <row r="22" spans="1:25" ht="25.5">
      <c r="A22" s="31">
        <v>16</v>
      </c>
      <c r="B22" s="82"/>
      <c r="C22" s="82" t="s">
        <v>116</v>
      </c>
      <c r="D22" s="46" t="s">
        <v>78</v>
      </c>
      <c r="E22" s="47">
        <v>118</v>
      </c>
      <c r="F22" s="15"/>
      <c r="G22" s="21" t="s">
        <v>101</v>
      </c>
      <c r="H22" s="47">
        <v>118</v>
      </c>
      <c r="I22" s="45">
        <v>55.49</v>
      </c>
      <c r="J22" s="16">
        <f t="shared" si="12"/>
        <v>61.597800000000007</v>
      </c>
      <c r="K22" s="16">
        <f t="shared" si="3"/>
        <v>58.267199999999995</v>
      </c>
      <c r="L22" s="12">
        <f t="shared" si="13"/>
        <v>58.45</v>
      </c>
      <c r="M22" s="10">
        <f t="shared" si="14"/>
        <v>3.0580762482318877</v>
      </c>
      <c r="N22" s="11">
        <f t="shared" si="15"/>
        <v>5.2319525204993802</v>
      </c>
      <c r="O22" s="12">
        <f t="shared" si="0"/>
        <v>6897.296666666668</v>
      </c>
      <c r="P22" s="32">
        <f t="shared" si="1"/>
        <v>58.451666666666675</v>
      </c>
      <c r="Q22" s="12">
        <f t="shared" si="16"/>
        <v>58.45</v>
      </c>
      <c r="R22" s="13">
        <f t="shared" si="2"/>
        <v>6897.1</v>
      </c>
      <c r="T22" s="45">
        <v>50.49</v>
      </c>
      <c r="U22" s="45">
        <v>47.76</v>
      </c>
      <c r="W22" s="45">
        <f t="shared" si="17"/>
        <v>6547.8200000000006</v>
      </c>
      <c r="X22" s="45">
        <f t="shared" si="18"/>
        <v>7268.5404000000008</v>
      </c>
      <c r="Y22" s="16">
        <f t="shared" si="19"/>
        <v>6875.5295999999998</v>
      </c>
    </row>
    <row r="23" spans="1:25" ht="25.5">
      <c r="A23" s="31">
        <v>17</v>
      </c>
      <c r="B23" s="82"/>
      <c r="C23" s="82" t="s">
        <v>116</v>
      </c>
      <c r="D23" s="46" t="s">
        <v>79</v>
      </c>
      <c r="E23" s="47">
        <v>118</v>
      </c>
      <c r="F23" s="15"/>
      <c r="G23" s="21" t="s">
        <v>101</v>
      </c>
      <c r="H23" s="47">
        <v>118</v>
      </c>
      <c r="I23" s="45">
        <v>47.34</v>
      </c>
      <c r="J23" s="16">
        <f t="shared" si="12"/>
        <v>52.545400000000001</v>
      </c>
      <c r="K23" s="16">
        <f t="shared" si="3"/>
        <v>49.702800000000003</v>
      </c>
      <c r="L23" s="12">
        <f t="shared" si="13"/>
        <v>49.86</v>
      </c>
      <c r="M23" s="10">
        <f t="shared" si="14"/>
        <v>2.6063849485446298</v>
      </c>
      <c r="N23" s="11">
        <f t="shared" si="15"/>
        <v>5.2274066356691327</v>
      </c>
      <c r="O23" s="12">
        <f t="shared" si="0"/>
        <v>5883.8025333333335</v>
      </c>
      <c r="P23" s="32">
        <f t="shared" si="1"/>
        <v>49.862733333333331</v>
      </c>
      <c r="Q23" s="12">
        <f t="shared" si="16"/>
        <v>49.86</v>
      </c>
      <c r="R23" s="13">
        <f t="shared" si="2"/>
        <v>5883.48</v>
      </c>
      <c r="T23" s="45">
        <v>43.07</v>
      </c>
      <c r="U23" s="45">
        <v>40.74</v>
      </c>
      <c r="W23" s="45">
        <f t="shared" si="17"/>
        <v>5586.1200000000008</v>
      </c>
      <c r="X23" s="45">
        <f t="shared" si="18"/>
        <v>6200.3572000000004</v>
      </c>
      <c r="Y23" s="16">
        <f t="shared" si="19"/>
        <v>5864.9304000000002</v>
      </c>
    </row>
    <row r="24" spans="1:25" ht="25.5">
      <c r="A24" s="31">
        <v>18</v>
      </c>
      <c r="B24" s="82"/>
      <c r="C24" s="82" t="s">
        <v>116</v>
      </c>
      <c r="D24" s="46" t="s">
        <v>80</v>
      </c>
      <c r="E24" s="47">
        <v>83</v>
      </c>
      <c r="F24" s="15"/>
      <c r="G24" s="21" t="s">
        <v>101</v>
      </c>
      <c r="H24" s="47">
        <v>83</v>
      </c>
      <c r="I24" s="45">
        <v>108.24</v>
      </c>
      <c r="J24" s="16">
        <f t="shared" si="12"/>
        <v>120.14560000000002</v>
      </c>
      <c r="K24" s="16">
        <f t="shared" si="3"/>
        <v>113.65520000000001</v>
      </c>
      <c r="L24" s="12">
        <f t="shared" si="13"/>
        <v>114.01</v>
      </c>
      <c r="M24" s="10">
        <f t="shared" si="14"/>
        <v>5.9608879539880739</v>
      </c>
      <c r="N24" s="11">
        <f t="shared" si="15"/>
        <v>5.2283904517043016</v>
      </c>
      <c r="O24" s="12">
        <f t="shared" si="0"/>
        <v>9463.1288000000004</v>
      </c>
      <c r="P24" s="32">
        <f t="shared" si="1"/>
        <v>114.01360000000001</v>
      </c>
      <c r="Q24" s="12">
        <f t="shared" si="16"/>
        <v>114.01</v>
      </c>
      <c r="R24" s="13">
        <f t="shared" si="2"/>
        <v>9462.83</v>
      </c>
      <c r="T24" s="45">
        <v>98.48</v>
      </c>
      <c r="U24" s="45">
        <v>93.16</v>
      </c>
      <c r="W24" s="45">
        <f t="shared" si="17"/>
        <v>8983.92</v>
      </c>
      <c r="X24" s="45">
        <f t="shared" si="18"/>
        <v>9972.0848000000005</v>
      </c>
      <c r="Y24" s="16">
        <f t="shared" si="19"/>
        <v>9433.3816000000006</v>
      </c>
    </row>
    <row r="25" spans="1:25" s="79" customFormat="1" ht="25.5">
      <c r="A25" s="31">
        <v>19</v>
      </c>
      <c r="B25" s="87"/>
      <c r="C25" s="82" t="s">
        <v>116</v>
      </c>
      <c r="D25" s="49" t="s">
        <v>96</v>
      </c>
      <c r="E25" s="70">
        <v>7</v>
      </c>
      <c r="F25" s="71"/>
      <c r="G25" s="21" t="s">
        <v>101</v>
      </c>
      <c r="H25" s="70">
        <v>14</v>
      </c>
      <c r="I25" s="72">
        <f>116.56/2</f>
        <v>58.28</v>
      </c>
      <c r="J25" s="73">
        <f>T25*122/100/2</f>
        <v>64.6905</v>
      </c>
      <c r="K25" s="73">
        <f>U25*122/100/2</f>
        <v>61.195199999999993</v>
      </c>
      <c r="L25" s="74">
        <f t="shared" si="13"/>
        <v>61.39</v>
      </c>
      <c r="M25" s="75">
        <f t="shared" si="14"/>
        <v>3.2096220408328455</v>
      </c>
      <c r="N25" s="76">
        <f t="shared" si="15"/>
        <v>5.2282489669862287</v>
      </c>
      <c r="O25" s="74">
        <f t="shared" si="0"/>
        <v>859.43993333333333</v>
      </c>
      <c r="P25" s="77">
        <f t="shared" si="1"/>
        <v>61.388566666666669</v>
      </c>
      <c r="Q25" s="12">
        <f t="shared" si="16"/>
        <v>61.38</v>
      </c>
      <c r="R25" s="78">
        <f t="shared" si="2"/>
        <v>859.32</v>
      </c>
      <c r="T25" s="72">
        <v>106.05</v>
      </c>
      <c r="U25" s="72">
        <v>100.32</v>
      </c>
      <c r="W25" s="45">
        <f t="shared" si="17"/>
        <v>815.92000000000007</v>
      </c>
      <c r="X25" s="45">
        <f t="shared" si="18"/>
        <v>905.66700000000003</v>
      </c>
      <c r="Y25" s="16">
        <f t="shared" si="19"/>
        <v>856.73279999999988</v>
      </c>
    </row>
    <row r="26" spans="1:25" s="79" customFormat="1">
      <c r="A26" s="131" t="s">
        <v>120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91">
        <f>SUM(R7:R25)</f>
        <v>214383.66</v>
      </c>
      <c r="T26" s="72"/>
      <c r="U26" s="72"/>
      <c r="W26" s="45"/>
      <c r="X26" s="45"/>
      <c r="Y26" s="16"/>
    </row>
    <row r="27" spans="1:25" ht="25.5">
      <c r="A27" s="31">
        <v>20</v>
      </c>
      <c r="B27" s="82"/>
      <c r="C27" s="82"/>
      <c r="D27" s="46" t="s">
        <v>27</v>
      </c>
      <c r="E27" s="47">
        <v>24</v>
      </c>
      <c r="F27" s="15"/>
      <c r="G27" s="21" t="s">
        <v>104</v>
      </c>
      <c r="H27" s="47">
        <v>24</v>
      </c>
      <c r="I27" s="45">
        <v>41.06</v>
      </c>
      <c r="J27" s="16">
        <f t="shared" si="11"/>
        <v>45.5792</v>
      </c>
      <c r="K27" s="16">
        <f t="shared" si="3"/>
        <v>43.114800000000002</v>
      </c>
      <c r="L27" s="12">
        <f t="shared" si="4"/>
        <v>43.25</v>
      </c>
      <c r="M27" s="10">
        <f t="shared" si="5"/>
        <v>2.262692166424765</v>
      </c>
      <c r="N27" s="11">
        <f t="shared" si="6"/>
        <v>5.231658188265353</v>
      </c>
      <c r="O27" s="12">
        <f t="shared" ref="O27:O58" si="20">((H27/3)*(SUM(I27:K27)))</f>
        <v>1038.0320000000002</v>
      </c>
      <c r="P27" s="32">
        <f t="shared" ref="P27:P58" si="21">O27/H27</f>
        <v>43.251333333333342</v>
      </c>
      <c r="Q27" s="12">
        <f t="shared" si="7"/>
        <v>43.25</v>
      </c>
      <c r="R27" s="13">
        <f t="shared" ref="R27:R58" si="22">Q27*H27</f>
        <v>1038</v>
      </c>
      <c r="T27" s="45">
        <v>37.36</v>
      </c>
      <c r="U27" s="45">
        <v>35.340000000000003</v>
      </c>
      <c r="W27" s="45">
        <f t="shared" si="8"/>
        <v>985.44</v>
      </c>
      <c r="X27" s="45">
        <f t="shared" si="9"/>
        <v>1093.9007999999999</v>
      </c>
      <c r="Y27" s="16">
        <f t="shared" si="10"/>
        <v>1034.7552000000001</v>
      </c>
    </row>
    <row r="28" spans="1:25" ht="25.5">
      <c r="A28" s="31">
        <v>21</v>
      </c>
      <c r="B28" s="82"/>
      <c r="C28" s="82"/>
      <c r="D28" s="46" t="s">
        <v>28</v>
      </c>
      <c r="E28" s="47">
        <v>126</v>
      </c>
      <c r="F28" s="15"/>
      <c r="G28" s="21" t="s">
        <v>104</v>
      </c>
      <c r="H28" s="47">
        <v>126</v>
      </c>
      <c r="I28" s="45">
        <v>128.86000000000001</v>
      </c>
      <c r="J28" s="16">
        <f t="shared" si="11"/>
        <v>143.03279999999998</v>
      </c>
      <c r="K28" s="16">
        <f t="shared" si="3"/>
        <v>135.298</v>
      </c>
      <c r="L28" s="12">
        <f t="shared" si="4"/>
        <v>135.72999999999999</v>
      </c>
      <c r="M28" s="10">
        <f t="shared" si="5"/>
        <v>7.0962811331006161</v>
      </c>
      <c r="N28" s="11">
        <f t="shared" si="6"/>
        <v>5.2282333552645817</v>
      </c>
      <c r="O28" s="12">
        <f t="shared" si="20"/>
        <v>17102.013599999998</v>
      </c>
      <c r="P28" s="32">
        <f t="shared" si="21"/>
        <v>135.73026666666667</v>
      </c>
      <c r="Q28" s="12">
        <f t="shared" si="7"/>
        <v>135.72999999999999</v>
      </c>
      <c r="R28" s="13">
        <f t="shared" si="22"/>
        <v>17101.98</v>
      </c>
      <c r="T28" s="45">
        <v>117.24</v>
      </c>
      <c r="U28" s="45">
        <v>110.9</v>
      </c>
      <c r="W28" s="45">
        <f t="shared" si="8"/>
        <v>16236.360000000002</v>
      </c>
      <c r="X28" s="45">
        <f t="shared" si="9"/>
        <v>18022.132799999996</v>
      </c>
      <c r="Y28" s="16">
        <f t="shared" si="10"/>
        <v>17047.547999999999</v>
      </c>
    </row>
    <row r="29" spans="1:25" ht="38.25">
      <c r="A29" s="31">
        <v>22</v>
      </c>
      <c r="B29" s="82"/>
      <c r="C29" s="82"/>
      <c r="D29" s="46" t="s">
        <v>29</v>
      </c>
      <c r="E29" s="47">
        <v>73</v>
      </c>
      <c r="F29" s="15"/>
      <c r="G29" s="21" t="s">
        <v>101</v>
      </c>
      <c r="H29" s="47">
        <v>73</v>
      </c>
      <c r="I29" s="45">
        <v>89.73</v>
      </c>
      <c r="J29" s="16">
        <f t="shared" si="11"/>
        <v>99.600799999999992</v>
      </c>
      <c r="K29" s="16">
        <f t="shared" si="3"/>
        <v>94.220600000000019</v>
      </c>
      <c r="L29" s="12">
        <f t="shared" si="4"/>
        <v>94.52</v>
      </c>
      <c r="M29" s="10">
        <f t="shared" si="5"/>
        <v>4.942077953654711</v>
      </c>
      <c r="N29" s="11">
        <f t="shared" si="6"/>
        <v>5.2286055370870832</v>
      </c>
      <c r="O29" s="12">
        <f t="shared" si="20"/>
        <v>6899.7507333333342</v>
      </c>
      <c r="P29" s="32">
        <f t="shared" si="21"/>
        <v>94.517133333333348</v>
      </c>
      <c r="Q29" s="12">
        <f t="shared" si="7"/>
        <v>94.51</v>
      </c>
      <c r="R29" s="13">
        <f t="shared" si="22"/>
        <v>6899.2300000000005</v>
      </c>
      <c r="T29" s="45">
        <v>81.64</v>
      </c>
      <c r="U29" s="45">
        <v>77.23</v>
      </c>
      <c r="W29" s="45">
        <f t="shared" si="8"/>
        <v>6550.29</v>
      </c>
      <c r="X29" s="45">
        <f t="shared" si="9"/>
        <v>7270.8583999999992</v>
      </c>
      <c r="Y29" s="16">
        <f t="shared" si="10"/>
        <v>6878.1038000000017</v>
      </c>
    </row>
    <row r="30" spans="1:25" s="79" customFormat="1">
      <c r="A30" s="31">
        <v>23</v>
      </c>
      <c r="B30" s="82"/>
      <c r="C30" s="82"/>
      <c r="D30" s="49" t="s">
        <v>30</v>
      </c>
      <c r="E30" s="70">
        <v>15</v>
      </c>
      <c r="F30" s="71"/>
      <c r="G30" s="21" t="s">
        <v>101</v>
      </c>
      <c r="H30" s="70">
        <v>15</v>
      </c>
      <c r="I30" s="72">
        <v>389.34</v>
      </c>
      <c r="J30" s="73">
        <f t="shared" si="11"/>
        <v>432.1728</v>
      </c>
      <c r="K30" s="73">
        <f t="shared" si="3"/>
        <v>408.80979999999994</v>
      </c>
      <c r="L30" s="74">
        <f t="shared" si="4"/>
        <v>410.11</v>
      </c>
      <c r="M30" s="75">
        <f t="shared" si="5"/>
        <v>21.445868645032789</v>
      </c>
      <c r="N30" s="76">
        <f t="shared" si="6"/>
        <v>5.229296687482087</v>
      </c>
      <c r="O30" s="74">
        <f t="shared" si="20"/>
        <v>6151.6129999999994</v>
      </c>
      <c r="P30" s="77">
        <f t="shared" si="21"/>
        <v>410.10753333333327</v>
      </c>
      <c r="Q30" s="74">
        <f t="shared" si="7"/>
        <v>410.1</v>
      </c>
      <c r="R30" s="78">
        <f t="shared" si="22"/>
        <v>6151.5</v>
      </c>
      <c r="T30" s="72">
        <v>354.24</v>
      </c>
      <c r="U30" s="72">
        <v>335.09</v>
      </c>
      <c r="W30" s="72">
        <f t="shared" si="8"/>
        <v>5840.0999999999995</v>
      </c>
      <c r="X30" s="72">
        <f t="shared" si="9"/>
        <v>6482.5919999999996</v>
      </c>
      <c r="Y30" s="73">
        <f t="shared" si="10"/>
        <v>6132.146999999999</v>
      </c>
    </row>
    <row r="31" spans="1:25" s="79" customFormat="1">
      <c r="A31" s="31">
        <v>24</v>
      </c>
      <c r="B31" s="82"/>
      <c r="C31" s="82"/>
      <c r="D31" s="49" t="s">
        <v>31</v>
      </c>
      <c r="E31" s="70">
        <v>32</v>
      </c>
      <c r="F31" s="71"/>
      <c r="G31" s="21" t="s">
        <v>101</v>
      </c>
      <c r="H31" s="70">
        <v>32</v>
      </c>
      <c r="I31" s="72">
        <v>477.28</v>
      </c>
      <c r="J31" s="73">
        <f t="shared" si="11"/>
        <v>529.78499999999997</v>
      </c>
      <c r="K31" s="73">
        <f t="shared" si="3"/>
        <v>501.13939999999997</v>
      </c>
      <c r="L31" s="74">
        <f t="shared" si="4"/>
        <v>502.73</v>
      </c>
      <c r="M31" s="75">
        <f t="shared" si="5"/>
        <v>26.288833497894117</v>
      </c>
      <c r="N31" s="76">
        <f t="shared" si="6"/>
        <v>5.2292151846705224</v>
      </c>
      <c r="O31" s="74">
        <f t="shared" si="20"/>
        <v>16087.513599999998</v>
      </c>
      <c r="P31" s="77">
        <f t="shared" si="21"/>
        <v>502.73479999999995</v>
      </c>
      <c r="Q31" s="74">
        <f t="shared" si="7"/>
        <v>502.73</v>
      </c>
      <c r="R31" s="78">
        <f t="shared" si="22"/>
        <v>16087.36</v>
      </c>
      <c r="T31" s="72">
        <v>434.25</v>
      </c>
      <c r="U31" s="72">
        <v>410.77</v>
      </c>
      <c r="W31" s="72">
        <f t="shared" si="8"/>
        <v>15272.96</v>
      </c>
      <c r="X31" s="72">
        <f t="shared" si="9"/>
        <v>16953.12</v>
      </c>
      <c r="Y31" s="73">
        <f t="shared" si="10"/>
        <v>16036.460799999999</v>
      </c>
    </row>
    <row r="32" spans="1:25" s="79" customFormat="1" ht="25.5">
      <c r="A32" s="31">
        <v>25</v>
      </c>
      <c r="B32" s="82"/>
      <c r="C32" s="82"/>
      <c r="D32" s="49" t="s">
        <v>110</v>
      </c>
      <c r="E32" s="70">
        <v>1500</v>
      </c>
      <c r="F32" s="71"/>
      <c r="G32" s="21" t="s">
        <v>101</v>
      </c>
      <c r="H32" s="70">
        <v>1500</v>
      </c>
      <c r="I32" s="72">
        <f>413.9/100</f>
        <v>4.1389999999999993</v>
      </c>
      <c r="J32" s="73">
        <f>T32*122/100/100</f>
        <v>4.5942759999999989</v>
      </c>
      <c r="K32" s="73">
        <f>U32*122/100/100</f>
        <v>4.346006</v>
      </c>
      <c r="L32" s="74">
        <f t="shared" si="4"/>
        <v>4.3600000000000003</v>
      </c>
      <c r="M32" s="75">
        <f t="shared" si="5"/>
        <v>0.22794963940747939</v>
      </c>
      <c r="N32" s="76">
        <f t="shared" si="6"/>
        <v>5.228202738703656</v>
      </c>
      <c r="O32" s="74">
        <f t="shared" si="20"/>
        <v>6539.6409999999996</v>
      </c>
      <c r="P32" s="77">
        <f t="shared" si="21"/>
        <v>4.3597606666666664</v>
      </c>
      <c r="Q32" s="12">
        <f t="shared" si="7"/>
        <v>4.3499999999999996</v>
      </c>
      <c r="R32" s="78">
        <f t="shared" si="22"/>
        <v>6524.9999999999991</v>
      </c>
      <c r="T32" s="72">
        <v>376.58</v>
      </c>
      <c r="U32" s="72">
        <v>356.23</v>
      </c>
      <c r="W32" s="45">
        <f t="shared" si="8"/>
        <v>6208.4999999999991</v>
      </c>
      <c r="X32" s="45">
        <f t="shared" si="9"/>
        <v>6891.4139999999979</v>
      </c>
      <c r="Y32" s="16">
        <f t="shared" si="10"/>
        <v>6519.009</v>
      </c>
    </row>
    <row r="33" spans="1:25" s="79" customFormat="1" ht="25.5">
      <c r="A33" s="31">
        <v>26</v>
      </c>
      <c r="B33" s="82"/>
      <c r="C33" s="82"/>
      <c r="D33" s="49" t="s">
        <v>111</v>
      </c>
      <c r="E33" s="70">
        <v>2250</v>
      </c>
      <c r="F33" s="71"/>
      <c r="G33" s="21" t="s">
        <v>101</v>
      </c>
      <c r="H33" s="70">
        <v>2250</v>
      </c>
      <c r="I33" s="72">
        <f>2107.72/250</f>
        <v>8.4308799999999984</v>
      </c>
      <c r="J33" s="73">
        <f>T33*122/100/250</f>
        <v>9.3582784000000014</v>
      </c>
      <c r="K33" s="73">
        <f>U33*122/100/250</f>
        <v>8.8524176000000008</v>
      </c>
      <c r="L33" s="74">
        <f t="shared" si="4"/>
        <v>8.8800000000000008</v>
      </c>
      <c r="M33" s="75">
        <f t="shared" si="5"/>
        <v>0.46433812631331639</v>
      </c>
      <c r="N33" s="76">
        <f t="shared" si="6"/>
        <v>5.2290329539787876</v>
      </c>
      <c r="O33" s="74">
        <f t="shared" si="20"/>
        <v>19981.182000000001</v>
      </c>
      <c r="P33" s="77">
        <f t="shared" si="21"/>
        <v>8.8805253333333329</v>
      </c>
      <c r="Q33" s="74">
        <f t="shared" si="7"/>
        <v>8.8800000000000008</v>
      </c>
      <c r="R33" s="78">
        <f t="shared" si="22"/>
        <v>19980</v>
      </c>
      <c r="T33" s="72">
        <v>1917.68</v>
      </c>
      <c r="U33" s="72">
        <v>1814.02</v>
      </c>
      <c r="W33" s="51">
        <f t="shared" si="8"/>
        <v>18969.479999999996</v>
      </c>
      <c r="X33" s="51">
        <f t="shared" si="9"/>
        <v>21056.126400000005</v>
      </c>
      <c r="Y33" s="52">
        <f t="shared" si="10"/>
        <v>19917.939600000002</v>
      </c>
    </row>
    <row r="34" spans="1:25" s="79" customFormat="1" ht="25.5">
      <c r="A34" s="31">
        <v>27</v>
      </c>
      <c r="B34" s="82"/>
      <c r="C34" s="82"/>
      <c r="D34" s="49" t="s">
        <v>112</v>
      </c>
      <c r="E34" s="70">
        <v>1500</v>
      </c>
      <c r="F34" s="71"/>
      <c r="G34" s="21" t="s">
        <v>101</v>
      </c>
      <c r="H34" s="70">
        <v>1500</v>
      </c>
      <c r="I34" s="72">
        <f>496.71/100</f>
        <v>4.9670999999999994</v>
      </c>
      <c r="J34" s="73">
        <f>T34*122/100/100</f>
        <v>5.5134239999999997</v>
      </c>
      <c r="K34" s="73">
        <f>U34*122/100/100</f>
        <v>5.2154999999999996</v>
      </c>
      <c r="L34" s="74">
        <f t="shared" si="4"/>
        <v>5.23</v>
      </c>
      <c r="M34" s="75">
        <f t="shared" si="5"/>
        <v>0.27354690984911539</v>
      </c>
      <c r="N34" s="76">
        <f t="shared" si="6"/>
        <v>5.230342444533755</v>
      </c>
      <c r="O34" s="74">
        <f t="shared" si="20"/>
        <v>7848.0119999999988</v>
      </c>
      <c r="P34" s="77">
        <f t="shared" si="21"/>
        <v>5.2320079999999995</v>
      </c>
      <c r="Q34" s="12">
        <f t="shared" si="7"/>
        <v>5.23</v>
      </c>
      <c r="R34" s="78">
        <f t="shared" si="22"/>
        <v>7845.0000000000009</v>
      </c>
      <c r="T34" s="72">
        <v>451.92</v>
      </c>
      <c r="U34" s="72">
        <v>427.5</v>
      </c>
      <c r="W34" s="45">
        <f t="shared" si="8"/>
        <v>7450.6499999999987</v>
      </c>
      <c r="X34" s="45">
        <f t="shared" si="9"/>
        <v>8270.1359999999986</v>
      </c>
      <c r="Y34" s="16">
        <f t="shared" si="10"/>
        <v>7823.2499999999991</v>
      </c>
    </row>
    <row r="35" spans="1:25" s="79" customFormat="1" ht="25.5">
      <c r="A35" s="31">
        <v>28</v>
      </c>
      <c r="B35" s="85" t="s">
        <v>115</v>
      </c>
      <c r="C35" s="82"/>
      <c r="D35" s="49" t="s">
        <v>33</v>
      </c>
      <c r="E35" s="70">
        <v>151</v>
      </c>
      <c r="F35" s="71"/>
      <c r="G35" s="21" t="s">
        <v>104</v>
      </c>
      <c r="H35" s="70">
        <v>151</v>
      </c>
      <c r="I35" s="72">
        <v>356.01</v>
      </c>
      <c r="J35" s="73">
        <f t="shared" si="11"/>
        <v>395.17020000000002</v>
      </c>
      <c r="K35" s="73">
        <f t="shared" si="3"/>
        <v>373.80799999999994</v>
      </c>
      <c r="L35" s="74">
        <f t="shared" si="4"/>
        <v>375</v>
      </c>
      <c r="M35" s="75">
        <f t="shared" si="5"/>
        <v>19.607115188624785</v>
      </c>
      <c r="N35" s="76">
        <f t="shared" si="6"/>
        <v>5.2285640502999424</v>
      </c>
      <c r="O35" s="74">
        <f t="shared" si="20"/>
        <v>56624.40606666667</v>
      </c>
      <c r="P35" s="77">
        <f t="shared" si="21"/>
        <v>374.99606666666671</v>
      </c>
      <c r="Q35" s="12">
        <f t="shared" si="7"/>
        <v>374.99</v>
      </c>
      <c r="R35" s="78">
        <f t="shared" si="22"/>
        <v>56623.49</v>
      </c>
      <c r="T35" s="72">
        <v>323.91000000000003</v>
      </c>
      <c r="U35" s="72">
        <v>306.39999999999998</v>
      </c>
      <c r="W35" s="45">
        <f t="shared" si="8"/>
        <v>53757.51</v>
      </c>
      <c r="X35" s="45">
        <f t="shared" si="9"/>
        <v>59670.700200000007</v>
      </c>
      <c r="Y35" s="16">
        <f t="shared" si="10"/>
        <v>56445.007999999987</v>
      </c>
    </row>
    <row r="36" spans="1:25" s="79" customFormat="1" ht="25.5">
      <c r="A36" s="31">
        <v>29</v>
      </c>
      <c r="B36" s="85" t="s">
        <v>115</v>
      </c>
      <c r="C36" s="82"/>
      <c r="D36" s="49" t="s">
        <v>34</v>
      </c>
      <c r="E36" s="70">
        <v>15</v>
      </c>
      <c r="F36" s="71"/>
      <c r="G36" s="21" t="s">
        <v>104</v>
      </c>
      <c r="H36" s="70">
        <v>15</v>
      </c>
      <c r="I36" s="72">
        <v>535.9</v>
      </c>
      <c r="J36" s="73">
        <f t="shared" si="11"/>
        <v>594.84759999999994</v>
      </c>
      <c r="K36" s="73">
        <f t="shared" si="3"/>
        <v>562.70060000000001</v>
      </c>
      <c r="L36" s="74">
        <f t="shared" si="4"/>
        <v>564.48</v>
      </c>
      <c r="M36" s="75">
        <f t="shared" si="5"/>
        <v>29.514181287306599</v>
      </c>
      <c r="N36" s="76">
        <f t="shared" si="6"/>
        <v>5.2285610273714926</v>
      </c>
      <c r="O36" s="74">
        <f t="shared" si="20"/>
        <v>8467.2409999999982</v>
      </c>
      <c r="P36" s="77">
        <f t="shared" si="21"/>
        <v>564.48273333333316</v>
      </c>
      <c r="Q36" s="12">
        <f t="shared" si="7"/>
        <v>564.48</v>
      </c>
      <c r="R36" s="78">
        <f t="shared" si="22"/>
        <v>8467.2000000000007</v>
      </c>
      <c r="T36" s="72">
        <v>487.58</v>
      </c>
      <c r="U36" s="72">
        <v>461.23</v>
      </c>
      <c r="W36" s="45">
        <f t="shared" si="8"/>
        <v>8038.5</v>
      </c>
      <c r="X36" s="45">
        <f t="shared" si="9"/>
        <v>8922.7139999999999</v>
      </c>
      <c r="Y36" s="16">
        <f t="shared" si="10"/>
        <v>8440.509</v>
      </c>
    </row>
    <row r="37" spans="1:25">
      <c r="A37" s="31">
        <v>30</v>
      </c>
      <c r="B37" s="82"/>
      <c r="C37" s="82"/>
      <c r="D37" s="46" t="s">
        <v>35</v>
      </c>
      <c r="E37" s="47">
        <v>10</v>
      </c>
      <c r="F37" s="15"/>
      <c r="G37" s="21" t="s">
        <v>101</v>
      </c>
      <c r="H37" s="47">
        <v>10</v>
      </c>
      <c r="I37" s="45">
        <v>58.77</v>
      </c>
      <c r="J37" s="16">
        <f t="shared" si="11"/>
        <v>65.233400000000003</v>
      </c>
      <c r="K37" s="16">
        <f t="shared" si="3"/>
        <v>61.707599999999999</v>
      </c>
      <c r="L37" s="12">
        <f t="shared" si="4"/>
        <v>61.9</v>
      </c>
      <c r="M37" s="10">
        <f t="shared" si="5"/>
        <v>3.2361607901956915</v>
      </c>
      <c r="N37" s="11">
        <f t="shared" si="6"/>
        <v>5.2280465108169496</v>
      </c>
      <c r="O37" s="12">
        <f t="shared" si="20"/>
        <v>619.03666666666675</v>
      </c>
      <c r="P37" s="32">
        <f t="shared" si="21"/>
        <v>61.903666666666673</v>
      </c>
      <c r="Q37" s="12">
        <f t="shared" si="7"/>
        <v>61.9</v>
      </c>
      <c r="R37" s="13">
        <f t="shared" si="22"/>
        <v>619</v>
      </c>
      <c r="T37" s="45">
        <v>53.47</v>
      </c>
      <c r="U37" s="45">
        <v>50.58</v>
      </c>
      <c r="W37" s="45">
        <f t="shared" si="8"/>
        <v>587.70000000000005</v>
      </c>
      <c r="X37" s="45">
        <f t="shared" si="9"/>
        <v>652.33400000000006</v>
      </c>
      <c r="Y37" s="16">
        <f t="shared" si="10"/>
        <v>617.07600000000002</v>
      </c>
    </row>
    <row r="38" spans="1:25" ht="25.5">
      <c r="A38" s="31">
        <v>31</v>
      </c>
      <c r="B38" s="82"/>
      <c r="C38" s="82"/>
      <c r="D38" s="46" t="s">
        <v>36</v>
      </c>
      <c r="E38" s="47">
        <v>96</v>
      </c>
      <c r="F38" s="15"/>
      <c r="G38" s="21" t="s">
        <v>101</v>
      </c>
      <c r="H38" s="47">
        <v>96</v>
      </c>
      <c r="I38" s="45">
        <v>24.49</v>
      </c>
      <c r="J38" s="16">
        <f t="shared" si="11"/>
        <v>27.181600000000003</v>
      </c>
      <c r="K38" s="16">
        <f t="shared" si="3"/>
        <v>25.717599999999997</v>
      </c>
      <c r="L38" s="12">
        <f t="shared" si="4"/>
        <v>25.8</v>
      </c>
      <c r="M38" s="10">
        <f t="shared" si="5"/>
        <v>1.3475363297514493</v>
      </c>
      <c r="N38" s="11">
        <f t="shared" si="6"/>
        <v>5.223009030044377</v>
      </c>
      <c r="O38" s="12">
        <f t="shared" si="20"/>
        <v>2476.4543999999996</v>
      </c>
      <c r="P38" s="32">
        <f t="shared" si="21"/>
        <v>25.796399999999995</v>
      </c>
      <c r="Q38" s="12">
        <f t="shared" si="7"/>
        <v>25.79</v>
      </c>
      <c r="R38" s="13">
        <f t="shared" si="22"/>
        <v>2475.84</v>
      </c>
      <c r="T38" s="45">
        <v>22.28</v>
      </c>
      <c r="U38" s="45">
        <v>21.08</v>
      </c>
      <c r="W38" s="45">
        <f t="shared" si="8"/>
        <v>2351.04</v>
      </c>
      <c r="X38" s="45">
        <f t="shared" si="9"/>
        <v>2609.4336000000003</v>
      </c>
      <c r="Y38" s="16">
        <f t="shared" si="10"/>
        <v>2468.8895999999995</v>
      </c>
    </row>
    <row r="39" spans="1:25" ht="25.5">
      <c r="A39" s="31">
        <v>32</v>
      </c>
      <c r="B39" s="82"/>
      <c r="C39" s="82"/>
      <c r="D39" s="46" t="s">
        <v>37</v>
      </c>
      <c r="E39" s="47">
        <v>56</v>
      </c>
      <c r="F39" s="15"/>
      <c r="G39" s="21" t="s">
        <v>101</v>
      </c>
      <c r="H39" s="47">
        <v>56</v>
      </c>
      <c r="I39" s="45">
        <v>62.11</v>
      </c>
      <c r="J39" s="16">
        <f t="shared" si="11"/>
        <v>68.9422</v>
      </c>
      <c r="K39" s="16">
        <f t="shared" si="3"/>
        <v>65.221199999999996</v>
      </c>
      <c r="L39" s="12">
        <f t="shared" si="4"/>
        <v>65.42</v>
      </c>
      <c r="M39" s="10">
        <f t="shared" si="5"/>
        <v>3.4206369494583901</v>
      </c>
      <c r="N39" s="11">
        <f t="shared" si="6"/>
        <v>5.2287327261669061</v>
      </c>
      <c r="O39" s="12">
        <f t="shared" si="20"/>
        <v>3663.7701333333334</v>
      </c>
      <c r="P39" s="32">
        <f t="shared" si="21"/>
        <v>65.424466666666675</v>
      </c>
      <c r="Q39" s="12">
        <f t="shared" si="7"/>
        <v>65.42</v>
      </c>
      <c r="R39" s="13">
        <f t="shared" si="22"/>
        <v>3663.52</v>
      </c>
      <c r="T39" s="45">
        <v>56.51</v>
      </c>
      <c r="U39" s="45">
        <v>53.46</v>
      </c>
      <c r="W39" s="45">
        <f t="shared" si="8"/>
        <v>3478.16</v>
      </c>
      <c r="X39" s="45">
        <f t="shared" si="9"/>
        <v>3860.7631999999999</v>
      </c>
      <c r="Y39" s="16">
        <f t="shared" si="10"/>
        <v>3652.3871999999997</v>
      </c>
    </row>
    <row r="40" spans="1:25" ht="25.5">
      <c r="A40" s="31">
        <v>33</v>
      </c>
      <c r="B40" s="82"/>
      <c r="C40" s="82"/>
      <c r="D40" s="46" t="s">
        <v>38</v>
      </c>
      <c r="E40" s="47">
        <v>72</v>
      </c>
      <c r="F40" s="15"/>
      <c r="G40" s="21" t="s">
        <v>101</v>
      </c>
      <c r="H40" s="47">
        <v>72</v>
      </c>
      <c r="I40" s="45">
        <v>31.55</v>
      </c>
      <c r="J40" s="16">
        <f t="shared" si="11"/>
        <v>35.026199999999996</v>
      </c>
      <c r="K40" s="16">
        <f t="shared" si="3"/>
        <v>33.122999999999998</v>
      </c>
      <c r="L40" s="12">
        <f t="shared" si="4"/>
        <v>33.229999999999997</v>
      </c>
      <c r="M40" s="10">
        <f t="shared" si="5"/>
        <v>1.740715864235169</v>
      </c>
      <c r="N40" s="11">
        <f t="shared" si="6"/>
        <v>5.2383865911380356</v>
      </c>
      <c r="O40" s="12">
        <f t="shared" si="20"/>
        <v>2392.7807999999995</v>
      </c>
      <c r="P40" s="32">
        <f t="shared" si="21"/>
        <v>33.233066666666659</v>
      </c>
      <c r="Q40" s="12">
        <f t="shared" si="7"/>
        <v>33.229999999999997</v>
      </c>
      <c r="R40" s="13">
        <f t="shared" si="22"/>
        <v>2392.56</v>
      </c>
      <c r="T40" s="45">
        <v>28.71</v>
      </c>
      <c r="U40" s="45">
        <v>27.15</v>
      </c>
      <c r="W40" s="45">
        <f t="shared" si="8"/>
        <v>2271.6</v>
      </c>
      <c r="X40" s="45">
        <f t="shared" si="9"/>
        <v>2521.8863999999999</v>
      </c>
      <c r="Y40" s="16">
        <f t="shared" si="10"/>
        <v>2384.8559999999998</v>
      </c>
    </row>
    <row r="41" spans="1:25" ht="25.5">
      <c r="A41" s="31">
        <v>34</v>
      </c>
      <c r="B41" s="85" t="s">
        <v>115</v>
      </c>
      <c r="C41" s="82"/>
      <c r="D41" s="46" t="s">
        <v>39</v>
      </c>
      <c r="E41" s="47">
        <v>255</v>
      </c>
      <c r="F41" s="15"/>
      <c r="G41" s="21" t="s">
        <v>104</v>
      </c>
      <c r="H41" s="47">
        <v>255</v>
      </c>
      <c r="I41" s="45">
        <v>48.08</v>
      </c>
      <c r="J41" s="16">
        <f t="shared" si="11"/>
        <v>53.362800000000007</v>
      </c>
      <c r="K41" s="16">
        <f t="shared" si="3"/>
        <v>50.483600000000003</v>
      </c>
      <c r="L41" s="12">
        <f t="shared" si="4"/>
        <v>50.64</v>
      </c>
      <c r="M41" s="10">
        <f t="shared" si="5"/>
        <v>2.6449669941229934</v>
      </c>
      <c r="N41" s="11">
        <f t="shared" si="6"/>
        <v>5.223078582391377</v>
      </c>
      <c r="O41" s="12">
        <f t="shared" si="20"/>
        <v>12913.744000000001</v>
      </c>
      <c r="P41" s="32">
        <f t="shared" si="21"/>
        <v>50.642133333333334</v>
      </c>
      <c r="Q41" s="12">
        <f t="shared" si="7"/>
        <v>50.64</v>
      </c>
      <c r="R41" s="13">
        <f t="shared" si="22"/>
        <v>12913.2</v>
      </c>
      <c r="T41" s="45">
        <v>43.74</v>
      </c>
      <c r="U41" s="45">
        <v>41.38</v>
      </c>
      <c r="W41" s="45">
        <f t="shared" si="8"/>
        <v>12260.4</v>
      </c>
      <c r="X41" s="45">
        <f t="shared" si="9"/>
        <v>13607.514000000001</v>
      </c>
      <c r="Y41" s="16">
        <f t="shared" si="10"/>
        <v>12873.318000000001</v>
      </c>
    </row>
    <row r="42" spans="1:25">
      <c r="A42" s="31">
        <v>35</v>
      </c>
      <c r="B42" s="82"/>
      <c r="C42" s="82"/>
      <c r="D42" s="48" t="s">
        <v>40</v>
      </c>
      <c r="E42" s="47">
        <v>30</v>
      </c>
      <c r="F42" s="15"/>
      <c r="G42" s="21" t="s">
        <v>104</v>
      </c>
      <c r="H42" s="47">
        <v>30</v>
      </c>
      <c r="I42" s="45">
        <v>40.520000000000003</v>
      </c>
      <c r="J42" s="16">
        <f t="shared" si="11"/>
        <v>44.981399999999994</v>
      </c>
      <c r="K42" s="16">
        <f t="shared" si="3"/>
        <v>42.541399999999996</v>
      </c>
      <c r="L42" s="12">
        <f t="shared" si="4"/>
        <v>42.68</v>
      </c>
      <c r="M42" s="10">
        <f t="shared" si="5"/>
        <v>2.2339708950655512</v>
      </c>
      <c r="N42" s="11">
        <f t="shared" si="6"/>
        <v>5.2342335873138506</v>
      </c>
      <c r="O42" s="12">
        <f t="shared" si="20"/>
        <v>1280.4279999999999</v>
      </c>
      <c r="P42" s="32">
        <f t="shared" si="21"/>
        <v>42.680933333333329</v>
      </c>
      <c r="Q42" s="12">
        <f t="shared" si="7"/>
        <v>42.68</v>
      </c>
      <c r="R42" s="13">
        <f t="shared" si="22"/>
        <v>1280.4000000000001</v>
      </c>
      <c r="T42" s="45">
        <v>36.869999999999997</v>
      </c>
      <c r="U42" s="45">
        <v>34.869999999999997</v>
      </c>
      <c r="W42" s="45">
        <f t="shared" si="8"/>
        <v>1215.6000000000001</v>
      </c>
      <c r="X42" s="45">
        <f t="shared" si="9"/>
        <v>1349.4419999999998</v>
      </c>
      <c r="Y42" s="16">
        <f t="shared" si="10"/>
        <v>1276.242</v>
      </c>
    </row>
    <row r="43" spans="1:25" s="79" customFormat="1" ht="25.5">
      <c r="A43" s="31">
        <v>36</v>
      </c>
      <c r="B43" s="82"/>
      <c r="C43" s="82"/>
      <c r="D43" s="49" t="s">
        <v>41</v>
      </c>
      <c r="E43" s="70">
        <v>500</v>
      </c>
      <c r="F43" s="71"/>
      <c r="G43" s="21" t="s">
        <v>101</v>
      </c>
      <c r="H43" s="70">
        <v>500</v>
      </c>
      <c r="I43" s="72">
        <v>9.7100000000000009</v>
      </c>
      <c r="J43" s="73">
        <f t="shared" si="11"/>
        <v>10.772600000000001</v>
      </c>
      <c r="K43" s="73">
        <f t="shared" si="3"/>
        <v>10.199199999999999</v>
      </c>
      <c r="L43" s="74">
        <f t="shared" si="4"/>
        <v>10.23</v>
      </c>
      <c r="M43" s="75">
        <f t="shared" si="5"/>
        <v>0.53186624258360293</v>
      </c>
      <c r="N43" s="76">
        <f t="shared" si="6"/>
        <v>5.1990835052160591</v>
      </c>
      <c r="O43" s="74">
        <f t="shared" si="20"/>
        <v>5113.6333333333332</v>
      </c>
      <c r="P43" s="77">
        <f t="shared" si="21"/>
        <v>10.227266666666667</v>
      </c>
      <c r="Q43" s="12">
        <f t="shared" si="7"/>
        <v>10.220000000000001</v>
      </c>
      <c r="R43" s="78">
        <f t="shared" si="22"/>
        <v>5110</v>
      </c>
      <c r="T43" s="72">
        <v>8.83</v>
      </c>
      <c r="U43" s="72">
        <v>8.36</v>
      </c>
      <c r="W43" s="45">
        <f t="shared" si="8"/>
        <v>4855</v>
      </c>
      <c r="X43" s="45">
        <f t="shared" si="9"/>
        <v>5386.3</v>
      </c>
      <c r="Y43" s="16">
        <f t="shared" si="10"/>
        <v>5099.5999999999995</v>
      </c>
    </row>
    <row r="44" spans="1:25" s="79" customFormat="1" ht="25.5">
      <c r="A44" s="31">
        <v>37</v>
      </c>
      <c r="B44" s="82"/>
      <c r="C44" s="82"/>
      <c r="D44" s="49" t="s">
        <v>42</v>
      </c>
      <c r="E44" s="70">
        <v>55</v>
      </c>
      <c r="F44" s="71"/>
      <c r="G44" s="21" t="s">
        <v>101</v>
      </c>
      <c r="H44" s="70">
        <v>55</v>
      </c>
      <c r="I44" s="72">
        <v>29.56</v>
      </c>
      <c r="J44" s="73">
        <f t="shared" si="11"/>
        <v>32.805799999999998</v>
      </c>
      <c r="K44" s="73">
        <f t="shared" si="3"/>
        <v>31.036800000000003</v>
      </c>
      <c r="L44" s="74">
        <f t="shared" si="4"/>
        <v>31.13</v>
      </c>
      <c r="M44" s="75">
        <f t="shared" si="5"/>
        <v>1.625098747768885</v>
      </c>
      <c r="N44" s="76">
        <f t="shared" si="6"/>
        <v>5.2203621836456309</v>
      </c>
      <c r="O44" s="74">
        <f t="shared" si="20"/>
        <v>1712.3809999999999</v>
      </c>
      <c r="P44" s="77">
        <f t="shared" si="21"/>
        <v>31.134199999999996</v>
      </c>
      <c r="Q44" s="12">
        <f t="shared" si="7"/>
        <v>31.13</v>
      </c>
      <c r="R44" s="78">
        <f t="shared" si="22"/>
        <v>1712.1499999999999</v>
      </c>
      <c r="T44" s="72">
        <v>26.89</v>
      </c>
      <c r="U44" s="72">
        <v>25.44</v>
      </c>
      <c r="W44" s="45">
        <f t="shared" si="8"/>
        <v>1625.8</v>
      </c>
      <c r="X44" s="45">
        <f t="shared" si="9"/>
        <v>1804.319</v>
      </c>
      <c r="Y44" s="16">
        <f t="shared" si="10"/>
        <v>1707.0240000000001</v>
      </c>
    </row>
    <row r="45" spans="1:25" s="79" customFormat="1" ht="25.5">
      <c r="A45" s="31">
        <v>38</v>
      </c>
      <c r="B45" s="82"/>
      <c r="C45" s="82"/>
      <c r="D45" s="49" t="s">
        <v>43</v>
      </c>
      <c r="E45" s="70">
        <v>5</v>
      </c>
      <c r="F45" s="71"/>
      <c r="G45" s="21" t="s">
        <v>101</v>
      </c>
      <c r="H45" s="70">
        <v>5</v>
      </c>
      <c r="I45" s="72">
        <v>29.56</v>
      </c>
      <c r="J45" s="73">
        <f t="shared" si="11"/>
        <v>32.817999999999998</v>
      </c>
      <c r="K45" s="73">
        <f t="shared" si="3"/>
        <v>31.036800000000003</v>
      </c>
      <c r="L45" s="74">
        <f t="shared" si="4"/>
        <v>31.14</v>
      </c>
      <c r="M45" s="75">
        <f t="shared" si="5"/>
        <v>1.6313697067188657</v>
      </c>
      <c r="N45" s="76">
        <f t="shared" si="6"/>
        <v>5.2388237209982842</v>
      </c>
      <c r="O45" s="74">
        <f t="shared" si="20"/>
        <v>155.69133333333335</v>
      </c>
      <c r="P45" s="77">
        <f t="shared" si="21"/>
        <v>31.13826666666667</v>
      </c>
      <c r="Q45" s="12">
        <f t="shared" si="7"/>
        <v>31.13</v>
      </c>
      <c r="R45" s="78">
        <f t="shared" si="22"/>
        <v>155.65</v>
      </c>
      <c r="T45" s="72">
        <v>26.9</v>
      </c>
      <c r="U45" s="72">
        <v>25.44</v>
      </c>
      <c r="W45" s="45">
        <f t="shared" si="8"/>
        <v>147.79999999999998</v>
      </c>
      <c r="X45" s="45">
        <f t="shared" si="9"/>
        <v>164.08999999999997</v>
      </c>
      <c r="Y45" s="16">
        <f t="shared" si="10"/>
        <v>155.18400000000003</v>
      </c>
    </row>
    <row r="46" spans="1:25" s="79" customFormat="1" ht="25.5">
      <c r="A46" s="31">
        <v>39</v>
      </c>
      <c r="B46" s="82"/>
      <c r="C46" s="82"/>
      <c r="D46" s="49" t="s">
        <v>44</v>
      </c>
      <c r="E46" s="70">
        <v>90</v>
      </c>
      <c r="F46" s="71"/>
      <c r="G46" s="21" t="s">
        <v>101</v>
      </c>
      <c r="H46" s="70">
        <v>90</v>
      </c>
      <c r="I46" s="72">
        <v>12.75</v>
      </c>
      <c r="J46" s="73">
        <f t="shared" si="11"/>
        <v>14.152000000000001</v>
      </c>
      <c r="K46" s="73">
        <f t="shared" si="3"/>
        <v>13.383400000000002</v>
      </c>
      <c r="L46" s="74">
        <f t="shared" si="4"/>
        <v>13.43</v>
      </c>
      <c r="M46" s="75">
        <f t="shared" si="5"/>
        <v>0.70208815685781267</v>
      </c>
      <c r="N46" s="76">
        <f t="shared" si="6"/>
        <v>5.2277599170350904</v>
      </c>
      <c r="O46" s="74">
        <f t="shared" si="20"/>
        <v>1208.5620000000001</v>
      </c>
      <c r="P46" s="77">
        <f t="shared" si="21"/>
        <v>13.428466666666669</v>
      </c>
      <c r="Q46" s="12">
        <f t="shared" si="7"/>
        <v>13.42</v>
      </c>
      <c r="R46" s="78">
        <f t="shared" si="22"/>
        <v>1207.8</v>
      </c>
      <c r="T46" s="72">
        <v>11.6</v>
      </c>
      <c r="U46" s="72">
        <v>10.97</v>
      </c>
      <c r="W46" s="45">
        <f t="shared" si="8"/>
        <v>1147.5</v>
      </c>
      <c r="X46" s="45">
        <f t="shared" si="9"/>
        <v>1273.68</v>
      </c>
      <c r="Y46" s="16">
        <f t="shared" si="10"/>
        <v>1204.5060000000001</v>
      </c>
    </row>
    <row r="47" spans="1:25" s="79" customFormat="1" ht="25.5">
      <c r="A47" s="31">
        <v>40</v>
      </c>
      <c r="B47" s="82"/>
      <c r="C47" s="82"/>
      <c r="D47" s="49" t="s">
        <v>45</v>
      </c>
      <c r="E47" s="70">
        <v>20</v>
      </c>
      <c r="F47" s="71"/>
      <c r="G47" s="21" t="s">
        <v>101</v>
      </c>
      <c r="H47" s="70">
        <v>20</v>
      </c>
      <c r="I47" s="72">
        <v>19.57</v>
      </c>
      <c r="J47" s="73">
        <f t="shared" si="11"/>
        <v>21.728199999999998</v>
      </c>
      <c r="K47" s="73">
        <f t="shared" si="3"/>
        <v>20.544799999999999</v>
      </c>
      <c r="L47" s="74">
        <f t="shared" si="4"/>
        <v>20.61</v>
      </c>
      <c r="M47" s="75">
        <f t="shared" si="5"/>
        <v>1.0807919041147547</v>
      </c>
      <c r="N47" s="76">
        <f t="shared" si="6"/>
        <v>5.2440170020123951</v>
      </c>
      <c r="O47" s="74">
        <f t="shared" si="20"/>
        <v>412.28666666666663</v>
      </c>
      <c r="P47" s="77">
        <f t="shared" si="21"/>
        <v>20.614333333333331</v>
      </c>
      <c r="Q47" s="12">
        <f t="shared" si="7"/>
        <v>20.61</v>
      </c>
      <c r="R47" s="78">
        <f t="shared" si="22"/>
        <v>412.2</v>
      </c>
      <c r="T47" s="72">
        <v>17.809999999999999</v>
      </c>
      <c r="U47" s="72">
        <v>16.84</v>
      </c>
      <c r="W47" s="45">
        <f t="shared" si="8"/>
        <v>391.4</v>
      </c>
      <c r="X47" s="45">
        <f t="shared" si="9"/>
        <v>434.56399999999996</v>
      </c>
      <c r="Y47" s="16">
        <f t="shared" si="10"/>
        <v>410.89599999999996</v>
      </c>
    </row>
    <row r="48" spans="1:25" s="79" customFormat="1" ht="25.5">
      <c r="A48" s="31">
        <v>41</v>
      </c>
      <c r="B48" s="82"/>
      <c r="C48" s="82"/>
      <c r="D48" s="49" t="s">
        <v>46</v>
      </c>
      <c r="E48" s="70">
        <v>50</v>
      </c>
      <c r="F48" s="71"/>
      <c r="G48" s="21" t="s">
        <v>101</v>
      </c>
      <c r="H48" s="70">
        <v>50</v>
      </c>
      <c r="I48" s="72">
        <v>16.239999999999998</v>
      </c>
      <c r="J48" s="73">
        <f t="shared" si="11"/>
        <v>18.031599999999997</v>
      </c>
      <c r="K48" s="73">
        <f t="shared" si="3"/>
        <v>17.055599999999998</v>
      </c>
      <c r="L48" s="74">
        <f t="shared" si="4"/>
        <v>17.11</v>
      </c>
      <c r="M48" s="75">
        <f t="shared" si="5"/>
        <v>0.89699663321553169</v>
      </c>
      <c r="N48" s="76">
        <f t="shared" si="6"/>
        <v>5.2425285401258428</v>
      </c>
      <c r="O48" s="74">
        <f t="shared" si="20"/>
        <v>855.45333333333326</v>
      </c>
      <c r="P48" s="77">
        <f t="shared" si="21"/>
        <v>17.109066666666664</v>
      </c>
      <c r="Q48" s="12">
        <f t="shared" si="7"/>
        <v>17.100000000000001</v>
      </c>
      <c r="R48" s="78">
        <f t="shared" si="22"/>
        <v>855.00000000000011</v>
      </c>
      <c r="T48" s="72">
        <v>14.78</v>
      </c>
      <c r="U48" s="72">
        <v>13.98</v>
      </c>
      <c r="W48" s="45">
        <f t="shared" si="8"/>
        <v>811.99999999999989</v>
      </c>
      <c r="X48" s="45">
        <f t="shared" si="9"/>
        <v>901.57999999999993</v>
      </c>
      <c r="Y48" s="16">
        <f t="shared" si="10"/>
        <v>852.78</v>
      </c>
    </row>
    <row r="49" spans="1:25" ht="38.25">
      <c r="A49" s="31">
        <v>42</v>
      </c>
      <c r="B49" s="82"/>
      <c r="C49" s="82"/>
      <c r="D49" s="48" t="s">
        <v>50</v>
      </c>
      <c r="E49" s="47">
        <v>350</v>
      </c>
      <c r="F49" s="15"/>
      <c r="G49" s="21" t="s">
        <v>101</v>
      </c>
      <c r="H49" s="47">
        <v>350</v>
      </c>
      <c r="I49" s="45">
        <v>4.63</v>
      </c>
      <c r="J49" s="16">
        <f t="shared" si="11"/>
        <v>5.1361999999999997</v>
      </c>
      <c r="K49" s="16">
        <f t="shared" si="3"/>
        <v>4.8555999999999999</v>
      </c>
      <c r="L49" s="12">
        <f t="shared" si="4"/>
        <v>4.87</v>
      </c>
      <c r="M49" s="10">
        <f t="shared" si="5"/>
        <v>0.25364325340919269</v>
      </c>
      <c r="N49" s="11">
        <f t="shared" si="6"/>
        <v>5.208280357478289</v>
      </c>
      <c r="O49" s="12">
        <f t="shared" si="20"/>
        <v>1705.8766666666668</v>
      </c>
      <c r="P49" s="32">
        <f t="shared" si="21"/>
        <v>4.8739333333333335</v>
      </c>
      <c r="Q49" s="12">
        <f t="shared" si="7"/>
        <v>4.87</v>
      </c>
      <c r="R49" s="13">
        <f t="shared" si="22"/>
        <v>1704.5</v>
      </c>
      <c r="T49" s="45">
        <v>4.21</v>
      </c>
      <c r="U49" s="45">
        <v>3.98</v>
      </c>
      <c r="W49" s="45">
        <f t="shared" si="8"/>
        <v>1620.5</v>
      </c>
      <c r="X49" s="45">
        <f t="shared" si="9"/>
        <v>1797.6699999999998</v>
      </c>
      <c r="Y49" s="16">
        <f t="shared" si="10"/>
        <v>1699.46</v>
      </c>
    </row>
    <row r="50" spans="1:25" ht="38.25">
      <c r="A50" s="31">
        <v>43</v>
      </c>
      <c r="B50" s="82"/>
      <c r="C50" s="82"/>
      <c r="D50" s="46" t="s">
        <v>51</v>
      </c>
      <c r="E50" s="47">
        <v>24</v>
      </c>
      <c r="F50" s="15"/>
      <c r="G50" s="21" t="s">
        <v>101</v>
      </c>
      <c r="H50" s="47">
        <v>24</v>
      </c>
      <c r="I50" s="45">
        <v>27.31</v>
      </c>
      <c r="J50" s="16">
        <f t="shared" si="11"/>
        <v>30.317000000000004</v>
      </c>
      <c r="K50" s="16">
        <f t="shared" si="3"/>
        <v>28.67</v>
      </c>
      <c r="L50" s="12">
        <f t="shared" si="4"/>
        <v>28.77</v>
      </c>
      <c r="M50" s="10">
        <f t="shared" si="5"/>
        <v>1.5057903240491379</v>
      </c>
      <c r="N50" s="11">
        <f t="shared" si="6"/>
        <v>5.2338905945399308</v>
      </c>
      <c r="O50" s="12">
        <f t="shared" si="20"/>
        <v>690.37599999999998</v>
      </c>
      <c r="P50" s="32">
        <f t="shared" si="21"/>
        <v>28.765666666666664</v>
      </c>
      <c r="Q50" s="12">
        <f t="shared" si="7"/>
        <v>28.76</v>
      </c>
      <c r="R50" s="13">
        <f t="shared" si="22"/>
        <v>690.24</v>
      </c>
      <c r="T50" s="45">
        <v>24.85</v>
      </c>
      <c r="U50" s="45">
        <v>23.5</v>
      </c>
      <c r="W50" s="45">
        <f t="shared" si="8"/>
        <v>655.43999999999994</v>
      </c>
      <c r="X50" s="45">
        <f t="shared" si="9"/>
        <v>727.60800000000006</v>
      </c>
      <c r="Y50" s="16">
        <f t="shared" si="10"/>
        <v>688.08</v>
      </c>
    </row>
    <row r="51" spans="1:25" ht="25.5">
      <c r="A51" s="31">
        <v>44</v>
      </c>
      <c r="B51" s="82"/>
      <c r="C51" s="82"/>
      <c r="D51" s="46" t="s">
        <v>52</v>
      </c>
      <c r="E51" s="47">
        <v>108</v>
      </c>
      <c r="F51" s="15"/>
      <c r="G51" s="21" t="s">
        <v>104</v>
      </c>
      <c r="H51" s="47">
        <v>27</v>
      </c>
      <c r="I51" s="45">
        <f>49.86</f>
        <v>49.86</v>
      </c>
      <c r="J51" s="16">
        <f>T51*122/100</f>
        <v>55.339199999999998</v>
      </c>
      <c r="K51" s="16">
        <f>U51*122/100</f>
        <v>52.350199999999994</v>
      </c>
      <c r="L51" s="12">
        <f t="shared" si="4"/>
        <v>52.52</v>
      </c>
      <c r="M51" s="10">
        <f t="shared" si="5"/>
        <v>2.7433848326474357</v>
      </c>
      <c r="N51" s="11">
        <f t="shared" si="6"/>
        <v>5.2235050126569602</v>
      </c>
      <c r="O51" s="12">
        <f t="shared" si="20"/>
        <v>1417.9445999999998</v>
      </c>
      <c r="P51" s="32">
        <f t="shared" si="21"/>
        <v>52.516466666666659</v>
      </c>
      <c r="Q51" s="12">
        <f t="shared" si="7"/>
        <v>52.51</v>
      </c>
      <c r="R51" s="13">
        <f t="shared" si="22"/>
        <v>1417.77</v>
      </c>
      <c r="T51" s="45">
        <v>45.36</v>
      </c>
      <c r="U51" s="45">
        <v>42.91</v>
      </c>
      <c r="W51" s="45">
        <f t="shared" si="8"/>
        <v>1346.22</v>
      </c>
      <c r="X51" s="45">
        <f t="shared" si="9"/>
        <v>1494.1584</v>
      </c>
      <c r="Y51" s="16">
        <f t="shared" si="10"/>
        <v>1413.4553999999998</v>
      </c>
    </row>
    <row r="52" spans="1:25">
      <c r="A52" s="31">
        <v>45</v>
      </c>
      <c r="B52" s="85" t="s">
        <v>115</v>
      </c>
      <c r="C52" s="82"/>
      <c r="D52" s="46" t="s">
        <v>54</v>
      </c>
      <c r="E52" s="47">
        <v>8</v>
      </c>
      <c r="F52" s="15"/>
      <c r="G52" s="21" t="s">
        <v>101</v>
      </c>
      <c r="H52" s="47">
        <v>8</v>
      </c>
      <c r="I52" s="45">
        <v>198.9</v>
      </c>
      <c r="J52" s="16">
        <f t="shared" si="11"/>
        <v>220.7834</v>
      </c>
      <c r="K52" s="16">
        <f t="shared" si="3"/>
        <v>208.8518</v>
      </c>
      <c r="L52" s="12">
        <f t="shared" si="4"/>
        <v>209.51</v>
      </c>
      <c r="M52" s="10">
        <f t="shared" si="5"/>
        <v>10.956616147333078</v>
      </c>
      <c r="N52" s="11">
        <f t="shared" si="6"/>
        <v>5.2296387510539253</v>
      </c>
      <c r="O52" s="12">
        <f t="shared" si="20"/>
        <v>1676.0938666666666</v>
      </c>
      <c r="P52" s="32">
        <f t="shared" si="21"/>
        <v>209.51173333333332</v>
      </c>
      <c r="Q52" s="12">
        <f t="shared" si="7"/>
        <v>209.51</v>
      </c>
      <c r="R52" s="13">
        <f t="shared" si="22"/>
        <v>1676.08</v>
      </c>
      <c r="T52" s="45">
        <v>180.97</v>
      </c>
      <c r="U52" s="45">
        <v>171.19</v>
      </c>
      <c r="W52" s="45">
        <f t="shared" si="8"/>
        <v>1591.2</v>
      </c>
      <c r="X52" s="45">
        <f t="shared" si="9"/>
        <v>1766.2672</v>
      </c>
      <c r="Y52" s="16">
        <f t="shared" si="10"/>
        <v>1670.8144</v>
      </c>
    </row>
    <row r="53" spans="1:25" ht="38.25">
      <c r="A53" s="31">
        <v>46</v>
      </c>
      <c r="B53" s="85" t="s">
        <v>115</v>
      </c>
      <c r="C53" s="82"/>
      <c r="D53" s="46" t="s">
        <v>56</v>
      </c>
      <c r="E53" s="47">
        <v>40</v>
      </c>
      <c r="F53" s="15"/>
      <c r="G53" s="21" t="s">
        <v>101</v>
      </c>
      <c r="H53" s="70">
        <v>40</v>
      </c>
      <c r="I53" s="72">
        <v>46.35</v>
      </c>
      <c r="J53" s="73">
        <f t="shared" si="11"/>
        <v>51.447399999999995</v>
      </c>
      <c r="K53" s="73">
        <f t="shared" si="3"/>
        <v>48.665799999999997</v>
      </c>
      <c r="L53" s="12">
        <f t="shared" si="4"/>
        <v>48.82</v>
      </c>
      <c r="M53" s="10">
        <f t="shared" si="5"/>
        <v>2.5522449333870725</v>
      </c>
      <c r="N53" s="11">
        <f t="shared" si="6"/>
        <v>5.2278675407355024</v>
      </c>
      <c r="O53" s="12">
        <f t="shared" si="20"/>
        <v>1952.8426666666667</v>
      </c>
      <c r="P53" s="32">
        <f t="shared" si="21"/>
        <v>48.821066666666667</v>
      </c>
      <c r="Q53" s="12">
        <f t="shared" si="7"/>
        <v>48.82</v>
      </c>
      <c r="R53" s="13">
        <f t="shared" si="22"/>
        <v>1952.8</v>
      </c>
      <c r="T53" s="45">
        <v>42.17</v>
      </c>
      <c r="U53" s="45">
        <v>39.89</v>
      </c>
      <c r="W53" s="45">
        <f t="shared" si="8"/>
        <v>1854</v>
      </c>
      <c r="X53" s="45">
        <f t="shared" si="9"/>
        <v>2057.8959999999997</v>
      </c>
      <c r="Y53" s="16">
        <f t="shared" si="10"/>
        <v>1946.6319999999998</v>
      </c>
    </row>
    <row r="54" spans="1:25" ht="38.25">
      <c r="A54" s="31">
        <v>47</v>
      </c>
      <c r="B54" s="85" t="s">
        <v>115</v>
      </c>
      <c r="C54" s="82"/>
      <c r="D54" s="46" t="s">
        <v>57</v>
      </c>
      <c r="E54" s="47">
        <v>49</v>
      </c>
      <c r="F54" s="15"/>
      <c r="G54" s="21" t="s">
        <v>101</v>
      </c>
      <c r="H54" s="70">
        <v>49</v>
      </c>
      <c r="I54" s="72">
        <v>29.08</v>
      </c>
      <c r="J54" s="73">
        <f t="shared" si="11"/>
        <v>32.281199999999998</v>
      </c>
      <c r="K54" s="73">
        <f t="shared" si="3"/>
        <v>30.536600000000004</v>
      </c>
      <c r="L54" s="12">
        <f t="shared" si="4"/>
        <v>30.63</v>
      </c>
      <c r="M54" s="10">
        <f t="shared" si="5"/>
        <v>1.6027608991986295</v>
      </c>
      <c r="N54" s="11">
        <f t="shared" si="6"/>
        <v>5.2326506666621926</v>
      </c>
      <c r="O54" s="12">
        <f t="shared" si="20"/>
        <v>1500.9974</v>
      </c>
      <c r="P54" s="32">
        <f t="shared" si="21"/>
        <v>30.6326</v>
      </c>
      <c r="Q54" s="12">
        <f t="shared" si="7"/>
        <v>30.63</v>
      </c>
      <c r="R54" s="13">
        <f t="shared" si="22"/>
        <v>1500.87</v>
      </c>
      <c r="T54" s="45">
        <v>26.46</v>
      </c>
      <c r="U54" s="45">
        <v>25.03</v>
      </c>
      <c r="W54" s="45">
        <f t="shared" si="8"/>
        <v>1424.9199999999998</v>
      </c>
      <c r="X54" s="45">
        <f t="shared" si="9"/>
        <v>1581.7787999999998</v>
      </c>
      <c r="Y54" s="16">
        <f t="shared" si="10"/>
        <v>1496.2934000000002</v>
      </c>
    </row>
    <row r="55" spans="1:25" ht="38.25">
      <c r="A55" s="31">
        <v>48</v>
      </c>
      <c r="B55" s="85" t="s">
        <v>115</v>
      </c>
      <c r="C55" s="82"/>
      <c r="D55" s="46" t="s">
        <v>58</v>
      </c>
      <c r="E55" s="47">
        <v>45</v>
      </c>
      <c r="F55" s="15"/>
      <c r="G55" s="21" t="s">
        <v>101</v>
      </c>
      <c r="H55" s="70">
        <v>45</v>
      </c>
      <c r="I55" s="72">
        <v>82.39</v>
      </c>
      <c r="J55" s="73">
        <f t="shared" si="11"/>
        <v>91.451199999999986</v>
      </c>
      <c r="K55" s="73">
        <f t="shared" si="3"/>
        <v>86.510199999999998</v>
      </c>
      <c r="L55" s="12">
        <f t="shared" si="4"/>
        <v>86.78</v>
      </c>
      <c r="M55" s="10">
        <f t="shared" si="5"/>
        <v>4.5367941037697461</v>
      </c>
      <c r="N55" s="11">
        <f t="shared" si="6"/>
        <v>5.2279259089303363</v>
      </c>
      <c r="O55" s="12">
        <f t="shared" si="20"/>
        <v>3905.2710000000002</v>
      </c>
      <c r="P55" s="32">
        <f t="shared" si="21"/>
        <v>86.783799999999999</v>
      </c>
      <c r="Q55" s="12">
        <f t="shared" si="7"/>
        <v>86.78</v>
      </c>
      <c r="R55" s="13">
        <f t="shared" si="22"/>
        <v>3905.1</v>
      </c>
      <c r="T55" s="45">
        <v>74.959999999999994</v>
      </c>
      <c r="U55" s="45">
        <v>70.91</v>
      </c>
      <c r="W55" s="45">
        <f t="shared" si="8"/>
        <v>3707.55</v>
      </c>
      <c r="X55" s="45">
        <f t="shared" si="9"/>
        <v>4115.3039999999992</v>
      </c>
      <c r="Y55" s="16">
        <f t="shared" si="10"/>
        <v>3892.9589999999998</v>
      </c>
    </row>
    <row r="56" spans="1:25" ht="76.5">
      <c r="A56" s="31">
        <v>49</v>
      </c>
      <c r="B56" s="85" t="s">
        <v>115</v>
      </c>
      <c r="C56" s="82"/>
      <c r="D56" s="48" t="s">
        <v>59</v>
      </c>
      <c r="E56" s="47">
        <v>65</v>
      </c>
      <c r="F56" s="15"/>
      <c r="G56" s="21" t="s">
        <v>101</v>
      </c>
      <c r="H56" s="47">
        <v>65</v>
      </c>
      <c r="I56" s="45">
        <v>549.66999999999996</v>
      </c>
      <c r="J56" s="16">
        <f t="shared" si="11"/>
        <v>610.13419999999996</v>
      </c>
      <c r="K56" s="16">
        <f t="shared" si="3"/>
        <v>577.1576</v>
      </c>
      <c r="L56" s="12">
        <f t="shared" si="4"/>
        <v>578.99</v>
      </c>
      <c r="M56" s="10">
        <f t="shared" si="5"/>
        <v>30.27359644475694</v>
      </c>
      <c r="N56" s="11">
        <f t="shared" si="6"/>
        <v>5.2286907277771535</v>
      </c>
      <c r="O56" s="12">
        <f t="shared" si="20"/>
        <v>37634.172333333336</v>
      </c>
      <c r="P56" s="32">
        <f t="shared" si="21"/>
        <v>578.98726666666676</v>
      </c>
      <c r="Q56" s="12">
        <f t="shared" si="7"/>
        <v>578.98</v>
      </c>
      <c r="R56" s="13">
        <f t="shared" si="22"/>
        <v>37633.700000000004</v>
      </c>
      <c r="T56" s="45">
        <v>500.11</v>
      </c>
      <c r="U56" s="45">
        <v>473.08</v>
      </c>
      <c r="W56" s="45">
        <f t="shared" si="8"/>
        <v>35728.549999999996</v>
      </c>
      <c r="X56" s="45">
        <f t="shared" si="9"/>
        <v>39658.722999999998</v>
      </c>
      <c r="Y56" s="16">
        <f t="shared" si="10"/>
        <v>37515.243999999999</v>
      </c>
    </row>
    <row r="57" spans="1:25" ht="72">
      <c r="A57" s="31">
        <v>50</v>
      </c>
      <c r="B57" s="85" t="s">
        <v>115</v>
      </c>
      <c r="C57" s="82"/>
      <c r="D57" s="46" t="s">
        <v>60</v>
      </c>
      <c r="E57" s="47">
        <v>13</v>
      </c>
      <c r="F57" s="15"/>
      <c r="G57" s="21" t="s">
        <v>101</v>
      </c>
      <c r="H57" s="47">
        <v>13</v>
      </c>
      <c r="I57" s="45">
        <v>1605.64</v>
      </c>
      <c r="J57" s="16">
        <f t="shared" si="11"/>
        <v>1782.2613999999999</v>
      </c>
      <c r="K57" s="16">
        <f t="shared" si="3"/>
        <v>1685.9180000000001</v>
      </c>
      <c r="L57" s="12">
        <f t="shared" si="4"/>
        <v>1691.27</v>
      </c>
      <c r="M57" s="10">
        <f t="shared" si="5"/>
        <v>88.432391344913768</v>
      </c>
      <c r="N57" s="11">
        <f t="shared" si="6"/>
        <v>5.2287565761181698</v>
      </c>
      <c r="O57" s="12">
        <f t="shared" si="20"/>
        <v>21986.550733333333</v>
      </c>
      <c r="P57" s="32">
        <f t="shared" si="21"/>
        <v>1691.2731333333334</v>
      </c>
      <c r="Q57" s="12">
        <f t="shared" si="7"/>
        <v>1691.27</v>
      </c>
      <c r="R57" s="13">
        <f t="shared" si="22"/>
        <v>21986.51</v>
      </c>
      <c r="T57" s="45">
        <v>1460.87</v>
      </c>
      <c r="U57" s="45">
        <v>1381.9</v>
      </c>
      <c r="W57" s="45">
        <f t="shared" si="8"/>
        <v>20873.32</v>
      </c>
      <c r="X57" s="45">
        <f t="shared" si="9"/>
        <v>23169.3982</v>
      </c>
      <c r="Y57" s="16">
        <f t="shared" si="10"/>
        <v>21916.934000000001</v>
      </c>
    </row>
    <row r="58" spans="1:25" ht="38.25">
      <c r="A58" s="31">
        <v>51</v>
      </c>
      <c r="B58" s="82"/>
      <c r="C58" s="82"/>
      <c r="D58" s="46" t="s">
        <v>61</v>
      </c>
      <c r="E58" s="47">
        <v>58</v>
      </c>
      <c r="F58" s="15"/>
      <c r="G58" s="21" t="s">
        <v>101</v>
      </c>
      <c r="H58" s="47">
        <v>58</v>
      </c>
      <c r="I58" s="45">
        <v>25.63</v>
      </c>
      <c r="J58" s="16">
        <f t="shared" si="11"/>
        <v>28.450399999999998</v>
      </c>
      <c r="K58" s="16">
        <f t="shared" si="3"/>
        <v>26.913199999999996</v>
      </c>
      <c r="L58" s="12">
        <f t="shared" si="4"/>
        <v>27</v>
      </c>
      <c r="M58" s="10">
        <f t="shared" si="5"/>
        <v>1.412107361357485</v>
      </c>
      <c r="N58" s="11">
        <f t="shared" si="6"/>
        <v>5.2300272642869814</v>
      </c>
      <c r="O58" s="12">
        <f t="shared" si="20"/>
        <v>1565.8762666666662</v>
      </c>
      <c r="P58" s="32">
        <f t="shared" si="21"/>
        <v>26.99786666666666</v>
      </c>
      <c r="Q58" s="12">
        <f t="shared" si="7"/>
        <v>26.99</v>
      </c>
      <c r="R58" s="13">
        <f t="shared" si="22"/>
        <v>1565.4199999999998</v>
      </c>
      <c r="T58" s="45">
        <v>23.32</v>
      </c>
      <c r="U58" s="45">
        <v>22.06</v>
      </c>
      <c r="W58" s="45">
        <f t="shared" si="8"/>
        <v>1486.54</v>
      </c>
      <c r="X58" s="45">
        <f t="shared" si="9"/>
        <v>1650.1232</v>
      </c>
      <c r="Y58" s="16">
        <f t="shared" si="10"/>
        <v>1560.9655999999998</v>
      </c>
    </row>
    <row r="59" spans="1:25" ht="38.25">
      <c r="A59" s="31">
        <v>52</v>
      </c>
      <c r="B59" s="82"/>
      <c r="C59" s="82"/>
      <c r="D59" s="46" t="s">
        <v>62</v>
      </c>
      <c r="E59" s="47">
        <v>10</v>
      </c>
      <c r="F59" s="15"/>
      <c r="G59" s="21" t="s">
        <v>101</v>
      </c>
      <c r="H59" s="47">
        <v>10</v>
      </c>
      <c r="I59" s="45">
        <v>707.25</v>
      </c>
      <c r="J59" s="16">
        <f t="shared" si="11"/>
        <v>785.04559999999992</v>
      </c>
      <c r="K59" s="16">
        <f t="shared" si="3"/>
        <v>742.61400000000003</v>
      </c>
      <c r="L59" s="12">
        <f t="shared" si="4"/>
        <v>744.97</v>
      </c>
      <c r="M59" s="10">
        <f t="shared" si="5"/>
        <v>38.951269885332323</v>
      </c>
      <c r="N59" s="11">
        <f t="shared" si="6"/>
        <v>5.2285689202695842</v>
      </c>
      <c r="O59" s="12">
        <f t="shared" ref="O59:O90" si="23">((H59/3)*(SUM(I59:K59)))</f>
        <v>7449.6986666666671</v>
      </c>
      <c r="P59" s="32">
        <f t="shared" ref="P59:P90" si="24">O59/H59</f>
        <v>744.96986666666669</v>
      </c>
      <c r="Q59" s="12">
        <f t="shared" si="7"/>
        <v>744.96</v>
      </c>
      <c r="R59" s="13">
        <f t="shared" ref="R59:R90" si="25">Q59*H59</f>
        <v>7449.6</v>
      </c>
      <c r="T59" s="45">
        <v>643.48</v>
      </c>
      <c r="U59" s="45">
        <v>608.70000000000005</v>
      </c>
      <c r="W59" s="45">
        <f t="shared" si="8"/>
        <v>7072.5</v>
      </c>
      <c r="X59" s="45">
        <f t="shared" si="9"/>
        <v>7850.4559999999992</v>
      </c>
      <c r="Y59" s="16">
        <f t="shared" si="10"/>
        <v>7426.14</v>
      </c>
    </row>
    <row r="60" spans="1:25" ht="38.25">
      <c r="A60" s="31">
        <v>53</v>
      </c>
      <c r="B60" s="82"/>
      <c r="C60" s="82"/>
      <c r="D60" s="46" t="s">
        <v>63</v>
      </c>
      <c r="E60" s="47">
        <v>16</v>
      </c>
      <c r="F60" s="15"/>
      <c r="G60" s="21" t="s">
        <v>101</v>
      </c>
      <c r="H60" s="47">
        <v>16</v>
      </c>
      <c r="I60" s="45">
        <v>421.97</v>
      </c>
      <c r="J60" s="16">
        <f t="shared" si="11"/>
        <v>468.38240000000008</v>
      </c>
      <c r="K60" s="16">
        <f t="shared" si="3"/>
        <v>443.06740000000008</v>
      </c>
      <c r="L60" s="12">
        <f t="shared" si="4"/>
        <v>444.47</v>
      </c>
      <c r="M60" s="10">
        <f t="shared" si="5"/>
        <v>23.238116968894037</v>
      </c>
      <c r="N60" s="11">
        <f t="shared" si="6"/>
        <v>5.2282756921488591</v>
      </c>
      <c r="O60" s="12">
        <f t="shared" si="23"/>
        <v>7111.572266666667</v>
      </c>
      <c r="P60" s="32">
        <f t="shared" si="24"/>
        <v>444.47326666666669</v>
      </c>
      <c r="Q60" s="12">
        <f t="shared" si="7"/>
        <v>444.47</v>
      </c>
      <c r="R60" s="13">
        <f t="shared" si="25"/>
        <v>7111.52</v>
      </c>
      <c r="T60" s="45">
        <v>383.92</v>
      </c>
      <c r="U60" s="45">
        <v>363.17</v>
      </c>
      <c r="W60" s="45">
        <f t="shared" si="8"/>
        <v>6751.52</v>
      </c>
      <c r="X60" s="45">
        <f t="shared" si="9"/>
        <v>7494.1184000000012</v>
      </c>
      <c r="Y60" s="16">
        <f t="shared" si="10"/>
        <v>7089.0784000000012</v>
      </c>
    </row>
    <row r="61" spans="1:25">
      <c r="A61" s="31">
        <v>54</v>
      </c>
      <c r="B61" s="85" t="s">
        <v>115</v>
      </c>
      <c r="C61" s="82"/>
      <c r="D61" s="48" t="s">
        <v>64</v>
      </c>
      <c r="E61" s="47">
        <v>35</v>
      </c>
      <c r="F61" s="15"/>
      <c r="G61" s="21" t="s">
        <v>101</v>
      </c>
      <c r="H61" s="47">
        <v>35</v>
      </c>
      <c r="I61" s="45">
        <v>96.06</v>
      </c>
      <c r="J61" s="16">
        <f t="shared" si="11"/>
        <v>106.62800000000001</v>
      </c>
      <c r="K61" s="16">
        <f t="shared" si="3"/>
        <v>100.8574</v>
      </c>
      <c r="L61" s="12">
        <f t="shared" si="4"/>
        <v>101.18</v>
      </c>
      <c r="M61" s="10">
        <f t="shared" si="5"/>
        <v>5.2914636330603342</v>
      </c>
      <c r="N61" s="11">
        <f t="shared" si="6"/>
        <v>5.2297525529356923</v>
      </c>
      <c r="O61" s="12">
        <f t="shared" si="23"/>
        <v>3541.3630000000003</v>
      </c>
      <c r="P61" s="32">
        <f t="shared" si="24"/>
        <v>101.18180000000001</v>
      </c>
      <c r="Q61" s="12">
        <f t="shared" si="7"/>
        <v>101.18</v>
      </c>
      <c r="R61" s="13">
        <f t="shared" si="25"/>
        <v>3541.3</v>
      </c>
      <c r="T61" s="45">
        <v>87.4</v>
      </c>
      <c r="U61" s="45">
        <v>82.67</v>
      </c>
      <c r="W61" s="45">
        <f t="shared" si="8"/>
        <v>3362.1</v>
      </c>
      <c r="X61" s="45">
        <f t="shared" si="9"/>
        <v>3731.9800000000005</v>
      </c>
      <c r="Y61" s="16">
        <f t="shared" si="10"/>
        <v>3530.009</v>
      </c>
    </row>
    <row r="62" spans="1:25">
      <c r="A62" s="31">
        <v>55</v>
      </c>
      <c r="B62" s="85" t="s">
        <v>115</v>
      </c>
      <c r="C62" s="82"/>
      <c r="D62" s="48" t="s">
        <v>65</v>
      </c>
      <c r="E62" s="47">
        <v>5</v>
      </c>
      <c r="F62" s="15"/>
      <c r="G62" s="21" t="s">
        <v>101</v>
      </c>
      <c r="H62" s="47">
        <v>5</v>
      </c>
      <c r="I62" s="45">
        <v>115.22</v>
      </c>
      <c r="J62" s="16">
        <f t="shared" si="11"/>
        <v>127.8926</v>
      </c>
      <c r="K62" s="16">
        <f t="shared" si="3"/>
        <v>120.98739999999999</v>
      </c>
      <c r="L62" s="12">
        <f t="shared" si="4"/>
        <v>121.37</v>
      </c>
      <c r="M62" s="10">
        <f t="shared" si="5"/>
        <v>6.3448086464447462</v>
      </c>
      <c r="N62" s="11">
        <f t="shared" si="6"/>
        <v>5.2276581086304246</v>
      </c>
      <c r="O62" s="12">
        <f t="shared" si="23"/>
        <v>606.83333333333326</v>
      </c>
      <c r="P62" s="32">
        <f t="shared" si="24"/>
        <v>121.36666666666665</v>
      </c>
      <c r="Q62" s="12">
        <f t="shared" si="7"/>
        <v>121.36</v>
      </c>
      <c r="R62" s="13">
        <f t="shared" si="25"/>
        <v>606.79999999999995</v>
      </c>
      <c r="T62" s="45">
        <v>104.83</v>
      </c>
      <c r="U62" s="45">
        <v>99.17</v>
      </c>
      <c r="W62" s="45">
        <f t="shared" si="8"/>
        <v>576.1</v>
      </c>
      <c r="X62" s="45">
        <f t="shared" si="9"/>
        <v>639.46299999999997</v>
      </c>
      <c r="Y62" s="16">
        <f t="shared" si="10"/>
        <v>604.93700000000001</v>
      </c>
    </row>
    <row r="63" spans="1:25">
      <c r="A63" s="31">
        <v>56</v>
      </c>
      <c r="B63" s="82"/>
      <c r="C63" s="82"/>
      <c r="D63" s="46" t="s">
        <v>66</v>
      </c>
      <c r="E63" s="47">
        <v>7</v>
      </c>
      <c r="F63" s="15"/>
      <c r="G63" s="21" t="s">
        <v>101</v>
      </c>
      <c r="H63" s="47">
        <v>7</v>
      </c>
      <c r="I63" s="45">
        <v>250.68</v>
      </c>
      <c r="J63" s="16">
        <f t="shared" si="11"/>
        <v>278.25760000000002</v>
      </c>
      <c r="K63" s="16">
        <f t="shared" si="3"/>
        <v>263.21499999999997</v>
      </c>
      <c r="L63" s="12">
        <f t="shared" si="4"/>
        <v>264.05</v>
      </c>
      <c r="M63" s="10">
        <f t="shared" si="5"/>
        <v>13.807788069781498</v>
      </c>
      <c r="N63" s="11">
        <f t="shared" si="6"/>
        <v>5.2292323687867821</v>
      </c>
      <c r="O63" s="12">
        <f t="shared" si="23"/>
        <v>1848.3560666666665</v>
      </c>
      <c r="P63" s="32">
        <f t="shared" si="24"/>
        <v>264.05086666666665</v>
      </c>
      <c r="Q63" s="12">
        <f t="shared" si="7"/>
        <v>264.05</v>
      </c>
      <c r="R63" s="13">
        <f t="shared" si="25"/>
        <v>1848.3500000000001</v>
      </c>
      <c r="T63" s="45">
        <v>228.08</v>
      </c>
      <c r="U63" s="45">
        <v>215.75</v>
      </c>
      <c r="W63" s="45">
        <f t="shared" si="8"/>
        <v>1754.76</v>
      </c>
      <c r="X63" s="45">
        <f t="shared" si="9"/>
        <v>1947.8032000000003</v>
      </c>
      <c r="Y63" s="16">
        <f t="shared" si="10"/>
        <v>1842.5049999999999</v>
      </c>
    </row>
    <row r="64" spans="1:25" ht="25.5">
      <c r="A64" s="31">
        <v>57</v>
      </c>
      <c r="B64" s="84" t="s">
        <v>115</v>
      </c>
      <c r="C64" s="82"/>
      <c r="D64" s="48" t="s">
        <v>67</v>
      </c>
      <c r="E64" s="47">
        <v>158</v>
      </c>
      <c r="F64" s="15"/>
      <c r="G64" s="21" t="s">
        <v>101</v>
      </c>
      <c r="H64" s="47">
        <v>158</v>
      </c>
      <c r="I64" s="45">
        <v>18.75</v>
      </c>
      <c r="J64" s="16">
        <f t="shared" si="11"/>
        <v>20.813199999999998</v>
      </c>
      <c r="K64" s="16">
        <f t="shared" si="3"/>
        <v>19.690800000000003</v>
      </c>
      <c r="L64" s="12">
        <f t="shared" si="4"/>
        <v>19.75</v>
      </c>
      <c r="M64" s="10">
        <f t="shared" si="5"/>
        <v>1.0329324469683379</v>
      </c>
      <c r="N64" s="11">
        <f t="shared" si="6"/>
        <v>5.2300377061687993</v>
      </c>
      <c r="O64" s="12">
        <f t="shared" si="23"/>
        <v>3120.7106666666664</v>
      </c>
      <c r="P64" s="32">
        <f t="shared" si="24"/>
        <v>19.751333333333331</v>
      </c>
      <c r="Q64" s="12">
        <f t="shared" si="7"/>
        <v>19.75</v>
      </c>
      <c r="R64" s="13">
        <f t="shared" si="25"/>
        <v>3120.5</v>
      </c>
      <c r="T64" s="45">
        <v>17.059999999999999</v>
      </c>
      <c r="U64" s="45">
        <v>16.14</v>
      </c>
      <c r="W64" s="45">
        <f t="shared" si="8"/>
        <v>2962.5</v>
      </c>
      <c r="X64" s="45">
        <f t="shared" si="9"/>
        <v>3288.4855999999995</v>
      </c>
      <c r="Y64" s="16">
        <f t="shared" si="10"/>
        <v>3111.1464000000005</v>
      </c>
    </row>
    <row r="65" spans="1:25" s="79" customFormat="1" ht="25.5">
      <c r="A65" s="31">
        <v>58</v>
      </c>
      <c r="B65" s="85" t="s">
        <v>115</v>
      </c>
      <c r="C65" s="82"/>
      <c r="D65" s="49" t="s">
        <v>69</v>
      </c>
      <c r="E65" s="70">
        <v>36</v>
      </c>
      <c r="F65" s="71"/>
      <c r="G65" s="21" t="s">
        <v>101</v>
      </c>
      <c r="H65" s="70">
        <v>36</v>
      </c>
      <c r="I65" s="72">
        <f>743.81</f>
        <v>743.81</v>
      </c>
      <c r="J65" s="73">
        <f t="shared" si="11"/>
        <v>825.63499999999999</v>
      </c>
      <c r="K65" s="73">
        <f t="shared" si="3"/>
        <v>780.99519999999984</v>
      </c>
      <c r="L65" s="74">
        <f t="shared" si="4"/>
        <v>783.48</v>
      </c>
      <c r="M65" s="75">
        <f t="shared" si="5"/>
        <v>40.969056347687605</v>
      </c>
      <c r="N65" s="76">
        <f t="shared" si="6"/>
        <v>5.2291132316954618</v>
      </c>
      <c r="O65" s="74">
        <f t="shared" si="23"/>
        <v>28205.2824</v>
      </c>
      <c r="P65" s="77">
        <f t="shared" si="24"/>
        <v>783.48006666666663</v>
      </c>
      <c r="Q65" s="74">
        <f t="shared" si="7"/>
        <v>783.48</v>
      </c>
      <c r="R65" s="78">
        <f t="shared" si="25"/>
        <v>28205.279999999999</v>
      </c>
      <c r="T65" s="72">
        <v>676.75</v>
      </c>
      <c r="U65" s="72">
        <v>640.16</v>
      </c>
      <c r="W65" s="72">
        <f t="shared" si="8"/>
        <v>26777.159999999996</v>
      </c>
      <c r="X65" s="72">
        <f t="shared" si="9"/>
        <v>29722.86</v>
      </c>
      <c r="Y65" s="73">
        <f t="shared" si="10"/>
        <v>28115.827199999992</v>
      </c>
    </row>
    <row r="66" spans="1:25" ht="25.5">
      <c r="A66" s="31">
        <v>59</v>
      </c>
      <c r="B66" s="85" t="s">
        <v>115</v>
      </c>
      <c r="C66" s="82"/>
      <c r="D66" s="46" t="s">
        <v>70</v>
      </c>
      <c r="E66" s="47">
        <v>31</v>
      </c>
      <c r="F66" s="15"/>
      <c r="G66" s="21" t="s">
        <v>101</v>
      </c>
      <c r="H66" s="47">
        <v>31</v>
      </c>
      <c r="I66" s="45">
        <v>384.37</v>
      </c>
      <c r="J66" s="16">
        <f t="shared" si="11"/>
        <v>426.64619999999996</v>
      </c>
      <c r="K66" s="16">
        <f t="shared" si="3"/>
        <v>403.58819999999997</v>
      </c>
      <c r="L66" s="12">
        <f t="shared" si="4"/>
        <v>404.87</v>
      </c>
      <c r="M66" s="10">
        <f t="shared" si="5"/>
        <v>21.167143143088516</v>
      </c>
      <c r="N66" s="11">
        <f t="shared" si="6"/>
        <v>5.2281332632915545</v>
      </c>
      <c r="O66" s="12">
        <f t="shared" si="23"/>
        <v>12550.912133333333</v>
      </c>
      <c r="P66" s="32">
        <f t="shared" si="24"/>
        <v>404.86813333333333</v>
      </c>
      <c r="Q66" s="12">
        <f t="shared" si="7"/>
        <v>404.86</v>
      </c>
      <c r="R66" s="13">
        <f t="shared" si="25"/>
        <v>12550.66</v>
      </c>
      <c r="T66" s="45">
        <v>349.71</v>
      </c>
      <c r="U66" s="45">
        <v>330.81</v>
      </c>
      <c r="W66" s="45">
        <f t="shared" si="8"/>
        <v>11915.47</v>
      </c>
      <c r="X66" s="45">
        <f t="shared" si="9"/>
        <v>13226.0322</v>
      </c>
      <c r="Y66" s="16">
        <f t="shared" si="10"/>
        <v>12511.234199999999</v>
      </c>
    </row>
    <row r="67" spans="1:25">
      <c r="A67" s="31">
        <v>60</v>
      </c>
      <c r="B67" s="85" t="s">
        <v>115</v>
      </c>
      <c r="C67" s="82"/>
      <c r="D67" s="46" t="s">
        <v>71</v>
      </c>
      <c r="E67" s="47">
        <v>48</v>
      </c>
      <c r="F67" s="15"/>
      <c r="G67" s="21" t="s">
        <v>101</v>
      </c>
      <c r="H67" s="47">
        <v>48</v>
      </c>
      <c r="I67" s="45">
        <v>147.91</v>
      </c>
      <c r="J67" s="16">
        <f t="shared" si="11"/>
        <v>164.1754</v>
      </c>
      <c r="K67" s="16">
        <f t="shared" si="3"/>
        <v>155.30600000000001</v>
      </c>
      <c r="L67" s="12">
        <f t="shared" si="4"/>
        <v>155.80000000000001</v>
      </c>
      <c r="M67" s="10">
        <f t="shared" si="5"/>
        <v>8.1438154804735099</v>
      </c>
      <c r="N67" s="11">
        <f t="shared" si="6"/>
        <v>5.2270959438212516</v>
      </c>
      <c r="O67" s="12">
        <f t="shared" si="23"/>
        <v>7478.2623999999996</v>
      </c>
      <c r="P67" s="32">
        <f t="shared" si="24"/>
        <v>155.79713333333333</v>
      </c>
      <c r="Q67" s="12">
        <f t="shared" si="7"/>
        <v>155.79</v>
      </c>
      <c r="R67" s="13">
        <f t="shared" si="25"/>
        <v>7477.92</v>
      </c>
      <c r="T67" s="45">
        <v>134.57</v>
      </c>
      <c r="U67" s="45">
        <v>127.3</v>
      </c>
      <c r="W67" s="45">
        <f t="shared" si="8"/>
        <v>7099.68</v>
      </c>
      <c r="X67" s="45">
        <f t="shared" si="9"/>
        <v>7880.4192000000003</v>
      </c>
      <c r="Y67" s="16">
        <f t="shared" si="10"/>
        <v>7454.6880000000001</v>
      </c>
    </row>
    <row r="68" spans="1:25" ht="25.5">
      <c r="A68" s="31">
        <v>61</v>
      </c>
      <c r="B68" s="82"/>
      <c r="C68" s="82"/>
      <c r="D68" s="46" t="s">
        <v>72</v>
      </c>
      <c r="E68" s="47">
        <v>68</v>
      </c>
      <c r="F68" s="15"/>
      <c r="G68" s="21" t="s">
        <v>101</v>
      </c>
      <c r="H68" s="47">
        <v>68</v>
      </c>
      <c r="I68" s="45">
        <v>35.72</v>
      </c>
      <c r="J68" s="16">
        <f t="shared" si="11"/>
        <v>39.65</v>
      </c>
      <c r="K68" s="16">
        <f t="shared" si="3"/>
        <v>37.502800000000001</v>
      </c>
      <c r="L68" s="12">
        <f t="shared" si="4"/>
        <v>37.619999999999997</v>
      </c>
      <c r="M68" s="10">
        <f t="shared" si="5"/>
        <v>1.9678206015793205</v>
      </c>
      <c r="N68" s="11">
        <f t="shared" si="6"/>
        <v>5.2307830982969712</v>
      </c>
      <c r="O68" s="12">
        <f t="shared" si="23"/>
        <v>2558.4501333333337</v>
      </c>
      <c r="P68" s="32">
        <f t="shared" si="24"/>
        <v>37.624266666666671</v>
      </c>
      <c r="Q68" s="12">
        <f t="shared" si="7"/>
        <v>37.619999999999997</v>
      </c>
      <c r="R68" s="13">
        <f t="shared" si="25"/>
        <v>2558.16</v>
      </c>
      <c r="T68" s="45">
        <v>32.5</v>
      </c>
      <c r="U68" s="45">
        <v>30.74</v>
      </c>
      <c r="W68" s="45">
        <f t="shared" si="8"/>
        <v>2428.96</v>
      </c>
      <c r="X68" s="45">
        <f t="shared" si="9"/>
        <v>2696.2</v>
      </c>
      <c r="Y68" s="16">
        <f t="shared" si="10"/>
        <v>2550.1904</v>
      </c>
    </row>
    <row r="69" spans="1:25" ht="25.5">
      <c r="A69" s="31">
        <v>62</v>
      </c>
      <c r="B69" s="82"/>
      <c r="C69" s="82"/>
      <c r="D69" s="46" t="s">
        <v>73</v>
      </c>
      <c r="E69" s="47">
        <v>80</v>
      </c>
      <c r="F69" s="15"/>
      <c r="G69" s="21" t="s">
        <v>101</v>
      </c>
      <c r="H69" s="47">
        <v>80</v>
      </c>
      <c r="I69" s="45">
        <v>141.68</v>
      </c>
      <c r="J69" s="16">
        <f t="shared" si="11"/>
        <v>157.27020000000002</v>
      </c>
      <c r="K69" s="16">
        <f t="shared" si="3"/>
        <v>148.76679999999999</v>
      </c>
      <c r="L69" s="12">
        <f t="shared" si="4"/>
        <v>149.24</v>
      </c>
      <c r="M69" s="10">
        <f t="shared" si="5"/>
        <v>7.8058193125385689</v>
      </c>
      <c r="N69" s="11">
        <f t="shared" si="6"/>
        <v>5.2303801343732035</v>
      </c>
      <c r="O69" s="12">
        <f t="shared" si="23"/>
        <v>11939.12</v>
      </c>
      <c r="P69" s="32">
        <f t="shared" si="24"/>
        <v>149.239</v>
      </c>
      <c r="Q69" s="12">
        <f t="shared" si="7"/>
        <v>149.22999999999999</v>
      </c>
      <c r="R69" s="13">
        <f t="shared" si="25"/>
        <v>11938.4</v>
      </c>
      <c r="T69" s="45">
        <v>128.91</v>
      </c>
      <c r="U69" s="45">
        <v>121.94</v>
      </c>
      <c r="W69" s="45">
        <f t="shared" si="8"/>
        <v>11334.400000000001</v>
      </c>
      <c r="X69" s="45">
        <f t="shared" si="9"/>
        <v>12581.616000000002</v>
      </c>
      <c r="Y69" s="16">
        <f t="shared" si="10"/>
        <v>11901.343999999999</v>
      </c>
    </row>
    <row r="70" spans="1:25" ht="25.5">
      <c r="A70" s="31">
        <v>63</v>
      </c>
      <c r="B70" s="82"/>
      <c r="C70" s="82"/>
      <c r="D70" s="46" t="s">
        <v>74</v>
      </c>
      <c r="E70" s="47">
        <v>6</v>
      </c>
      <c r="F70" s="15"/>
      <c r="G70" s="21" t="s">
        <v>101</v>
      </c>
      <c r="H70" s="47">
        <v>6</v>
      </c>
      <c r="I70" s="45">
        <v>39.020000000000003</v>
      </c>
      <c r="J70" s="16">
        <f t="shared" si="11"/>
        <v>43.31</v>
      </c>
      <c r="K70" s="16">
        <f t="shared" si="3"/>
        <v>40.967600000000004</v>
      </c>
      <c r="L70" s="12">
        <f t="shared" si="4"/>
        <v>41.1</v>
      </c>
      <c r="M70" s="10">
        <f t="shared" si="5"/>
        <v>2.1480258099008021</v>
      </c>
      <c r="N70" s="11">
        <f t="shared" si="6"/>
        <v>5.2263401700749439</v>
      </c>
      <c r="O70" s="12">
        <f t="shared" si="23"/>
        <v>246.59520000000003</v>
      </c>
      <c r="P70" s="32">
        <f t="shared" si="24"/>
        <v>41.099200000000003</v>
      </c>
      <c r="Q70" s="12">
        <f t="shared" si="7"/>
        <v>41.09</v>
      </c>
      <c r="R70" s="13">
        <f t="shared" si="25"/>
        <v>246.54000000000002</v>
      </c>
      <c r="T70" s="45">
        <v>35.5</v>
      </c>
      <c r="U70" s="45">
        <v>33.58</v>
      </c>
      <c r="W70" s="45">
        <f t="shared" si="8"/>
        <v>234.12</v>
      </c>
      <c r="X70" s="45">
        <f t="shared" si="9"/>
        <v>259.86</v>
      </c>
      <c r="Y70" s="16">
        <f t="shared" si="10"/>
        <v>245.80560000000003</v>
      </c>
    </row>
    <row r="71" spans="1:25">
      <c r="A71" s="31">
        <v>64</v>
      </c>
      <c r="B71" s="86"/>
      <c r="C71" s="86"/>
      <c r="D71" s="46" t="s">
        <v>81</v>
      </c>
      <c r="E71" s="47">
        <v>15</v>
      </c>
      <c r="F71" s="15"/>
      <c r="G71" s="21" t="s">
        <v>101</v>
      </c>
      <c r="H71" s="47">
        <v>15</v>
      </c>
      <c r="I71" s="45">
        <v>937.03</v>
      </c>
      <c r="J71" s="16">
        <f t="shared" si="11"/>
        <v>1040.0988</v>
      </c>
      <c r="K71" s="16">
        <f t="shared" si="3"/>
        <v>983.88120000000015</v>
      </c>
      <c r="L71" s="12">
        <f t="shared" si="4"/>
        <v>987</v>
      </c>
      <c r="M71" s="10">
        <f t="shared" si="5"/>
        <v>51.605282553630111</v>
      </c>
      <c r="N71" s="11">
        <f t="shared" si="6"/>
        <v>5.2284987389696163</v>
      </c>
      <c r="O71" s="12">
        <f t="shared" si="23"/>
        <v>14805.050000000001</v>
      </c>
      <c r="P71" s="32">
        <f t="shared" si="24"/>
        <v>987.00333333333344</v>
      </c>
      <c r="Q71" s="12">
        <f t="shared" si="7"/>
        <v>987</v>
      </c>
      <c r="R71" s="13">
        <f t="shared" si="25"/>
        <v>14805</v>
      </c>
      <c r="T71" s="45">
        <v>852.54</v>
      </c>
      <c r="U71" s="45">
        <v>806.46</v>
      </c>
      <c r="W71" s="45">
        <f t="shared" si="8"/>
        <v>14055.449999999999</v>
      </c>
      <c r="X71" s="45">
        <f t="shared" si="9"/>
        <v>15601.482</v>
      </c>
      <c r="Y71" s="16">
        <f t="shared" si="10"/>
        <v>14758.218000000003</v>
      </c>
    </row>
    <row r="72" spans="1:25" ht="25.5">
      <c r="A72" s="31">
        <v>65</v>
      </c>
      <c r="B72" s="85" t="s">
        <v>115</v>
      </c>
      <c r="C72" s="82"/>
      <c r="D72" s="46" t="s">
        <v>105</v>
      </c>
      <c r="E72" s="47">
        <v>80</v>
      </c>
      <c r="F72" s="15"/>
      <c r="G72" s="21" t="s">
        <v>101</v>
      </c>
      <c r="H72" s="47">
        <v>80</v>
      </c>
      <c r="I72" s="45">
        <v>95.69</v>
      </c>
      <c r="J72" s="16">
        <f t="shared" si="11"/>
        <v>106.2132</v>
      </c>
      <c r="K72" s="16">
        <f t="shared" si="3"/>
        <v>100.47920000000001</v>
      </c>
      <c r="L72" s="12">
        <f t="shared" si="4"/>
        <v>100.79</v>
      </c>
      <c r="M72" s="10">
        <f t="shared" si="5"/>
        <v>5.2686665713442151</v>
      </c>
      <c r="N72" s="11">
        <f t="shared" si="6"/>
        <v>5.2273703456138652</v>
      </c>
      <c r="O72" s="12">
        <f t="shared" si="23"/>
        <v>8063.5306666666675</v>
      </c>
      <c r="P72" s="32">
        <f t="shared" si="24"/>
        <v>100.79413333333335</v>
      </c>
      <c r="Q72" s="12">
        <f t="shared" si="7"/>
        <v>100.79</v>
      </c>
      <c r="R72" s="13">
        <f t="shared" si="25"/>
        <v>8063.2000000000007</v>
      </c>
      <c r="T72" s="45">
        <v>87.06</v>
      </c>
      <c r="U72" s="45">
        <v>82.36</v>
      </c>
      <c r="W72" s="45">
        <f t="shared" si="8"/>
        <v>7655.2</v>
      </c>
      <c r="X72" s="45">
        <f t="shared" si="9"/>
        <v>8497.0560000000005</v>
      </c>
      <c r="Y72" s="16">
        <f t="shared" si="10"/>
        <v>8038.3360000000002</v>
      </c>
    </row>
    <row r="73" spans="1:25" s="79" customFormat="1" ht="25.5">
      <c r="A73" s="31">
        <v>66</v>
      </c>
      <c r="B73" s="85" t="s">
        <v>115</v>
      </c>
      <c r="C73" s="82"/>
      <c r="D73" s="49" t="s">
        <v>106</v>
      </c>
      <c r="E73" s="70">
        <v>72</v>
      </c>
      <c r="F73" s="71"/>
      <c r="G73" s="21" t="s">
        <v>101</v>
      </c>
      <c r="H73" s="47">
        <v>72</v>
      </c>
      <c r="I73" s="72">
        <f>467.2/12</f>
        <v>38.93333333333333</v>
      </c>
      <c r="J73" s="73">
        <f>T73*122/100/12</f>
        <v>43.216466666666662</v>
      </c>
      <c r="K73" s="73">
        <f>U73*122/100/12</f>
        <v>40.880166666666675</v>
      </c>
      <c r="L73" s="74">
        <f t="shared" si="4"/>
        <v>41.01</v>
      </c>
      <c r="M73" s="75">
        <f t="shared" si="5"/>
        <v>2.1445158299718834</v>
      </c>
      <c r="N73" s="76">
        <f t="shared" si="6"/>
        <v>5.2292509874954485</v>
      </c>
      <c r="O73" s="74">
        <f t="shared" si="23"/>
        <v>2952.7192</v>
      </c>
      <c r="P73" s="77">
        <f t="shared" si="24"/>
        <v>41.009988888888891</v>
      </c>
      <c r="Q73" s="74">
        <f t="shared" si="7"/>
        <v>41</v>
      </c>
      <c r="R73" s="78">
        <f t="shared" si="25"/>
        <v>2952</v>
      </c>
      <c r="T73" s="72">
        <v>425.08</v>
      </c>
      <c r="U73" s="72">
        <v>402.1</v>
      </c>
      <c r="W73" s="72">
        <f t="shared" si="8"/>
        <v>2803.2</v>
      </c>
      <c r="X73" s="72">
        <f t="shared" si="9"/>
        <v>3111.5855999999994</v>
      </c>
      <c r="Y73" s="73">
        <f t="shared" si="10"/>
        <v>2943.3720000000008</v>
      </c>
    </row>
    <row r="74" spans="1:25" ht="25.5">
      <c r="A74" s="31">
        <v>67</v>
      </c>
      <c r="B74" s="85" t="s">
        <v>115</v>
      </c>
      <c r="C74" s="82"/>
      <c r="D74" s="46" t="s">
        <v>107</v>
      </c>
      <c r="E74" s="47">
        <v>5</v>
      </c>
      <c r="F74" s="15"/>
      <c r="G74" s="21" t="s">
        <v>101</v>
      </c>
      <c r="H74" s="47">
        <v>5</v>
      </c>
      <c r="I74" s="45">
        <v>123.66</v>
      </c>
      <c r="J74" s="16">
        <f t="shared" si="11"/>
        <v>137.26220000000001</v>
      </c>
      <c r="K74" s="16">
        <f t="shared" si="11"/>
        <v>129.84460000000001</v>
      </c>
      <c r="L74" s="12">
        <f t="shared" ref="L74:L98" si="26">ROUND((I74+K74+J74)/3,2)</f>
        <v>130.26</v>
      </c>
      <c r="M74" s="10">
        <f t="shared" ref="M74:M98" si="27">SQRT(((SUM((POWER(I74-L74,2)),(POWER(J74-L74,2)),(POWER(K74-L74,2)))/(COLUMNS(I74:K74)-1))))</f>
        <v>6.810409752724139</v>
      </c>
      <c r="N74" s="11">
        <f t="shared" ref="N74:N98" si="28">M74/L74*100</f>
        <v>5.2283200926793638</v>
      </c>
      <c r="O74" s="12">
        <f t="shared" si="23"/>
        <v>651.27800000000002</v>
      </c>
      <c r="P74" s="32">
        <f t="shared" si="24"/>
        <v>130.25560000000002</v>
      </c>
      <c r="Q74" s="12">
        <f t="shared" ref="Q74:Q98" si="29">ROUNDDOWN(P74,2)</f>
        <v>130.25</v>
      </c>
      <c r="R74" s="13">
        <f t="shared" si="25"/>
        <v>651.25</v>
      </c>
      <c r="T74" s="45">
        <v>112.51</v>
      </c>
      <c r="U74" s="45">
        <v>106.43</v>
      </c>
      <c r="W74" s="45">
        <f t="shared" ref="W74:W98" si="30">I74*H74</f>
        <v>618.29999999999995</v>
      </c>
      <c r="X74" s="45">
        <f t="shared" ref="X74:X98" si="31">J74*H74</f>
        <v>686.31100000000004</v>
      </c>
      <c r="Y74" s="16">
        <f t="shared" ref="Y74:Y98" si="32">K74*H74</f>
        <v>649.22300000000007</v>
      </c>
    </row>
    <row r="75" spans="1:25" ht="25.5">
      <c r="A75" s="31">
        <v>68</v>
      </c>
      <c r="B75" s="84" t="s">
        <v>115</v>
      </c>
      <c r="C75" s="87"/>
      <c r="D75" s="46" t="s">
        <v>82</v>
      </c>
      <c r="E75" s="47">
        <v>770</v>
      </c>
      <c r="F75" s="15"/>
      <c r="G75" s="21" t="s">
        <v>21</v>
      </c>
      <c r="H75" s="47">
        <v>770</v>
      </c>
      <c r="I75" s="45">
        <v>380.96</v>
      </c>
      <c r="J75" s="16">
        <f t="shared" ref="J75:K98" si="33">T75*122/100</f>
        <v>422.86419999999998</v>
      </c>
      <c r="K75" s="16">
        <f t="shared" si="33"/>
        <v>400.0136</v>
      </c>
      <c r="L75" s="12">
        <f t="shared" si="26"/>
        <v>401.28</v>
      </c>
      <c r="M75" s="10">
        <f t="shared" si="27"/>
        <v>20.980751399795004</v>
      </c>
      <c r="N75" s="11">
        <f t="shared" si="28"/>
        <v>5.2284567882264268</v>
      </c>
      <c r="O75" s="12">
        <f t="shared" si="23"/>
        <v>308985.03533333336</v>
      </c>
      <c r="P75" s="32">
        <f t="shared" si="24"/>
        <v>401.27926666666673</v>
      </c>
      <c r="Q75" s="12">
        <f t="shared" si="29"/>
        <v>401.27</v>
      </c>
      <c r="R75" s="13">
        <f t="shared" si="25"/>
        <v>308977.89999999997</v>
      </c>
      <c r="T75" s="45">
        <v>346.61</v>
      </c>
      <c r="U75" s="45">
        <v>327.88</v>
      </c>
      <c r="W75" s="45">
        <f t="shared" si="30"/>
        <v>293339.2</v>
      </c>
      <c r="X75" s="45">
        <f t="shared" si="31"/>
        <v>325605.43400000001</v>
      </c>
      <c r="Y75" s="16">
        <f t="shared" si="32"/>
        <v>308010.47200000001</v>
      </c>
    </row>
    <row r="76" spans="1:25" ht="25.5">
      <c r="A76" s="31">
        <v>69</v>
      </c>
      <c r="B76" s="84" t="s">
        <v>115</v>
      </c>
      <c r="C76" s="87"/>
      <c r="D76" s="48" t="s">
        <v>83</v>
      </c>
      <c r="E76" s="47">
        <v>120</v>
      </c>
      <c r="F76" s="15"/>
      <c r="G76" s="21" t="s">
        <v>21</v>
      </c>
      <c r="H76" s="47">
        <v>120</v>
      </c>
      <c r="I76" s="45">
        <v>996.08</v>
      </c>
      <c r="J76" s="16">
        <f t="shared" si="33"/>
        <v>1105.6494</v>
      </c>
      <c r="K76" s="16">
        <f t="shared" si="33"/>
        <v>1045.8815999999999</v>
      </c>
      <c r="L76" s="12">
        <f t="shared" si="26"/>
        <v>1049.2</v>
      </c>
      <c r="M76" s="10">
        <f t="shared" si="27"/>
        <v>54.860190206195959</v>
      </c>
      <c r="N76" s="11">
        <f t="shared" si="28"/>
        <v>5.2287638397060574</v>
      </c>
      <c r="O76" s="12">
        <f t="shared" si="23"/>
        <v>125904.44</v>
      </c>
      <c r="P76" s="32">
        <f t="shared" si="24"/>
        <v>1049.2036666666668</v>
      </c>
      <c r="Q76" s="12">
        <f t="shared" si="29"/>
        <v>1049.2</v>
      </c>
      <c r="R76" s="13">
        <f t="shared" si="25"/>
        <v>125904</v>
      </c>
      <c r="T76" s="45">
        <v>906.27</v>
      </c>
      <c r="U76" s="45">
        <v>857.28</v>
      </c>
      <c r="W76" s="45">
        <f t="shared" si="30"/>
        <v>119529.60000000001</v>
      </c>
      <c r="X76" s="45">
        <f t="shared" si="31"/>
        <v>132677.92800000001</v>
      </c>
      <c r="Y76" s="16">
        <f t="shared" si="32"/>
        <v>125505.79199999999</v>
      </c>
    </row>
    <row r="77" spans="1:25">
      <c r="A77" s="31">
        <v>70</v>
      </c>
      <c r="B77" s="84" t="s">
        <v>115</v>
      </c>
      <c r="C77" s="87"/>
      <c r="D77" s="80" t="s">
        <v>84</v>
      </c>
      <c r="E77" s="70">
        <v>15</v>
      </c>
      <c r="F77" s="71"/>
      <c r="G77" s="21" t="s">
        <v>109</v>
      </c>
      <c r="H77" s="47">
        <v>15</v>
      </c>
      <c r="I77" s="45">
        <v>995.28</v>
      </c>
      <c r="J77" s="16">
        <f t="shared" si="33"/>
        <v>1104.7587999999998</v>
      </c>
      <c r="K77" s="16">
        <f t="shared" si="33"/>
        <v>1045.0398</v>
      </c>
      <c r="L77" s="12">
        <f t="shared" si="26"/>
        <v>1048.3599999999999</v>
      </c>
      <c r="M77" s="10">
        <f t="shared" si="27"/>
        <v>54.81484638982392</v>
      </c>
      <c r="N77" s="11">
        <f t="shared" si="28"/>
        <v>5.228628180188478</v>
      </c>
      <c r="O77" s="12">
        <f t="shared" si="23"/>
        <v>15725.393</v>
      </c>
      <c r="P77" s="32">
        <f t="shared" si="24"/>
        <v>1048.3595333333333</v>
      </c>
      <c r="Q77" s="12">
        <f t="shared" si="29"/>
        <v>1048.3499999999999</v>
      </c>
      <c r="R77" s="13">
        <f t="shared" si="25"/>
        <v>15725.249999999998</v>
      </c>
      <c r="T77" s="45">
        <v>905.54</v>
      </c>
      <c r="U77" s="45">
        <v>856.59</v>
      </c>
      <c r="W77" s="45">
        <f t="shared" si="30"/>
        <v>14929.199999999999</v>
      </c>
      <c r="X77" s="45">
        <f t="shared" si="31"/>
        <v>16571.381999999998</v>
      </c>
      <c r="Y77" s="16">
        <f t="shared" si="32"/>
        <v>15675.597</v>
      </c>
    </row>
    <row r="78" spans="1:25" ht="25.5">
      <c r="A78" s="31">
        <v>71</v>
      </c>
      <c r="B78" s="85" t="s">
        <v>115</v>
      </c>
      <c r="C78" s="87"/>
      <c r="D78" s="46" t="s">
        <v>85</v>
      </c>
      <c r="E78" s="47">
        <v>1</v>
      </c>
      <c r="F78" s="15"/>
      <c r="G78" s="21" t="s">
        <v>101</v>
      </c>
      <c r="H78" s="47">
        <v>1</v>
      </c>
      <c r="I78" s="45">
        <v>1498.27</v>
      </c>
      <c r="J78" s="16">
        <f t="shared" si="33"/>
        <v>1663.0796000000003</v>
      </c>
      <c r="K78" s="16">
        <f t="shared" si="33"/>
        <v>1573.1777999999999</v>
      </c>
      <c r="L78" s="12">
        <f t="shared" si="26"/>
        <v>1578.18</v>
      </c>
      <c r="M78" s="10">
        <f t="shared" si="27"/>
        <v>82.518398509059921</v>
      </c>
      <c r="N78" s="11">
        <f t="shared" si="28"/>
        <v>5.2287063902127713</v>
      </c>
      <c r="O78" s="12">
        <f t="shared" si="23"/>
        <v>1578.1758000000002</v>
      </c>
      <c r="P78" s="32">
        <f t="shared" si="24"/>
        <v>1578.1758000000002</v>
      </c>
      <c r="Q78" s="12">
        <f t="shared" si="29"/>
        <v>1578.17</v>
      </c>
      <c r="R78" s="13">
        <f t="shared" si="25"/>
        <v>1578.17</v>
      </c>
      <c r="T78" s="45">
        <v>1363.18</v>
      </c>
      <c r="U78" s="45">
        <v>1289.49</v>
      </c>
      <c r="W78" s="45">
        <f t="shared" si="30"/>
        <v>1498.27</v>
      </c>
      <c r="X78" s="45">
        <f t="shared" si="31"/>
        <v>1663.0796000000003</v>
      </c>
      <c r="Y78" s="16">
        <f t="shared" si="32"/>
        <v>1573.1777999999999</v>
      </c>
    </row>
    <row r="79" spans="1:25" ht="25.5">
      <c r="A79" s="31">
        <v>72</v>
      </c>
      <c r="B79" s="85" t="s">
        <v>115</v>
      </c>
      <c r="C79" s="87"/>
      <c r="D79" s="46" t="s">
        <v>86</v>
      </c>
      <c r="E79" s="47">
        <v>4</v>
      </c>
      <c r="F79" s="15"/>
      <c r="G79" s="21" t="s">
        <v>101</v>
      </c>
      <c r="H79" s="47">
        <v>4</v>
      </c>
      <c r="I79" s="45">
        <v>1503.63</v>
      </c>
      <c r="J79" s="16">
        <f t="shared" si="33"/>
        <v>1669.0332000000001</v>
      </c>
      <c r="K79" s="16">
        <f t="shared" si="33"/>
        <v>1578.8141999999998</v>
      </c>
      <c r="L79" s="12">
        <f t="shared" si="26"/>
        <v>1583.83</v>
      </c>
      <c r="M79" s="10">
        <f t="shared" si="27"/>
        <v>82.815407805190446</v>
      </c>
      <c r="N79" s="11">
        <f t="shared" si="28"/>
        <v>5.2288066146739514</v>
      </c>
      <c r="O79" s="12">
        <f t="shared" si="23"/>
        <v>6335.3031999999994</v>
      </c>
      <c r="P79" s="32">
        <f t="shared" si="24"/>
        <v>1583.8257999999998</v>
      </c>
      <c r="Q79" s="12">
        <f t="shared" si="29"/>
        <v>1583.82</v>
      </c>
      <c r="R79" s="13">
        <f t="shared" si="25"/>
        <v>6335.28</v>
      </c>
      <c r="T79" s="45">
        <v>1368.06</v>
      </c>
      <c r="U79" s="45">
        <v>1294.1099999999999</v>
      </c>
      <c r="W79" s="45">
        <f t="shared" si="30"/>
        <v>6014.52</v>
      </c>
      <c r="X79" s="45">
        <f t="shared" si="31"/>
        <v>6676.1328000000003</v>
      </c>
      <c r="Y79" s="16">
        <f t="shared" si="32"/>
        <v>6315.2567999999992</v>
      </c>
    </row>
    <row r="80" spans="1:25">
      <c r="A80" s="31">
        <v>73</v>
      </c>
      <c r="B80" s="85" t="s">
        <v>115</v>
      </c>
      <c r="C80" s="87"/>
      <c r="D80" s="46" t="s">
        <v>87</v>
      </c>
      <c r="E80" s="47">
        <v>6</v>
      </c>
      <c r="F80" s="15"/>
      <c r="G80" s="21" t="s">
        <v>104</v>
      </c>
      <c r="H80" s="47">
        <v>6</v>
      </c>
      <c r="I80" s="45">
        <v>1235.1500000000001</v>
      </c>
      <c r="J80" s="16">
        <f t="shared" si="33"/>
        <v>1371.0116</v>
      </c>
      <c r="K80" s="16">
        <f t="shared" si="33"/>
        <v>1296.9087999999999</v>
      </c>
      <c r="L80" s="12">
        <f t="shared" si="26"/>
        <v>1301.02</v>
      </c>
      <c r="M80" s="10">
        <f t="shared" si="27"/>
        <v>68.024197665242596</v>
      </c>
      <c r="N80" s="11">
        <f t="shared" si="28"/>
        <v>5.2285282059647509</v>
      </c>
      <c r="O80" s="12">
        <f t="shared" si="23"/>
        <v>7806.140800000001</v>
      </c>
      <c r="P80" s="32">
        <f t="shared" si="24"/>
        <v>1301.0234666666668</v>
      </c>
      <c r="Q80" s="12">
        <f t="shared" si="29"/>
        <v>1301.02</v>
      </c>
      <c r="R80" s="13">
        <f t="shared" si="25"/>
        <v>7806.12</v>
      </c>
      <c r="T80" s="45">
        <v>1123.78</v>
      </c>
      <c r="U80" s="45">
        <v>1063.04</v>
      </c>
      <c r="W80" s="45">
        <f t="shared" si="30"/>
        <v>7410.9000000000005</v>
      </c>
      <c r="X80" s="45">
        <f t="shared" si="31"/>
        <v>8226.0696000000007</v>
      </c>
      <c r="Y80" s="16">
        <f t="shared" si="32"/>
        <v>7781.4527999999991</v>
      </c>
    </row>
    <row r="81" spans="1:25" s="79" customFormat="1" ht="25.5">
      <c r="A81" s="31">
        <v>74</v>
      </c>
      <c r="B81" s="87"/>
      <c r="C81" s="87"/>
      <c r="D81" s="49" t="s">
        <v>113</v>
      </c>
      <c r="E81" s="70">
        <v>450</v>
      </c>
      <c r="F81" s="71"/>
      <c r="G81" s="21" t="s">
        <v>101</v>
      </c>
      <c r="H81" s="47">
        <v>450</v>
      </c>
      <c r="I81" s="72">
        <f>458.44/25</f>
        <v>18.337599999999998</v>
      </c>
      <c r="J81" s="73">
        <f>T81*122/100/25</f>
        <v>20.354968</v>
      </c>
      <c r="K81" s="73">
        <f>U81*122/100/25</f>
        <v>19.254528000000001</v>
      </c>
      <c r="L81" s="74">
        <f t="shared" si="26"/>
        <v>19.32</v>
      </c>
      <c r="M81" s="75">
        <f t="shared" si="27"/>
        <v>1.0100878931578188</v>
      </c>
      <c r="N81" s="76">
        <f t="shared" si="28"/>
        <v>5.2281982047506146</v>
      </c>
      <c r="O81" s="74">
        <f t="shared" si="23"/>
        <v>8692.0643999999993</v>
      </c>
      <c r="P81" s="77">
        <f t="shared" si="24"/>
        <v>19.315698666666666</v>
      </c>
      <c r="Q81" s="74">
        <f t="shared" si="29"/>
        <v>19.309999999999999</v>
      </c>
      <c r="R81" s="78">
        <f t="shared" si="25"/>
        <v>8689.5</v>
      </c>
      <c r="T81" s="72">
        <v>417.11</v>
      </c>
      <c r="U81" s="72">
        <v>394.56</v>
      </c>
      <c r="W81" s="72">
        <f t="shared" si="30"/>
        <v>8251.92</v>
      </c>
      <c r="X81" s="72">
        <f t="shared" si="31"/>
        <v>9159.7356</v>
      </c>
      <c r="Y81" s="73">
        <f t="shared" si="32"/>
        <v>8664.5375999999997</v>
      </c>
    </row>
    <row r="82" spans="1:25" ht="25.5">
      <c r="A82" s="31">
        <v>75</v>
      </c>
      <c r="B82" s="85" t="s">
        <v>115</v>
      </c>
      <c r="C82" s="87"/>
      <c r="D82" s="46" t="s">
        <v>88</v>
      </c>
      <c r="E82" s="47">
        <v>6</v>
      </c>
      <c r="F82" s="15"/>
      <c r="G82" s="21" t="s">
        <v>104</v>
      </c>
      <c r="H82" s="47">
        <v>6</v>
      </c>
      <c r="I82" s="45">
        <v>1080.9100000000001</v>
      </c>
      <c r="J82" s="16">
        <f t="shared" si="33"/>
        <v>1199.8090000000002</v>
      </c>
      <c r="K82" s="16">
        <f t="shared" si="33"/>
        <v>1134.9538</v>
      </c>
      <c r="L82" s="12">
        <f t="shared" si="26"/>
        <v>1138.56</v>
      </c>
      <c r="M82" s="10">
        <f t="shared" si="27"/>
        <v>59.531366435854693</v>
      </c>
      <c r="N82" s="11">
        <f t="shared" si="28"/>
        <v>5.2286543033177608</v>
      </c>
      <c r="O82" s="12">
        <f t="shared" si="23"/>
        <v>6831.3456000000006</v>
      </c>
      <c r="P82" s="32">
        <f t="shared" si="24"/>
        <v>1138.5576000000001</v>
      </c>
      <c r="Q82" s="12">
        <f t="shared" si="29"/>
        <v>1138.55</v>
      </c>
      <c r="R82" s="13">
        <f t="shared" si="25"/>
        <v>6831.2999999999993</v>
      </c>
      <c r="T82" s="45">
        <v>983.45</v>
      </c>
      <c r="U82" s="45">
        <v>930.29</v>
      </c>
      <c r="W82" s="45">
        <f t="shared" si="30"/>
        <v>6485.4600000000009</v>
      </c>
      <c r="X82" s="45">
        <f t="shared" si="31"/>
        <v>7198.8540000000012</v>
      </c>
      <c r="Y82" s="16">
        <f t="shared" si="32"/>
        <v>6809.7227999999996</v>
      </c>
    </row>
    <row r="83" spans="1:25" ht="25.5">
      <c r="A83" s="31">
        <v>76</v>
      </c>
      <c r="B83" s="85" t="s">
        <v>115</v>
      </c>
      <c r="C83" s="87"/>
      <c r="D83" s="46" t="s">
        <v>88</v>
      </c>
      <c r="E83" s="47">
        <v>6</v>
      </c>
      <c r="F83" s="15"/>
      <c r="G83" s="21" t="s">
        <v>104</v>
      </c>
      <c r="H83" s="47">
        <v>6</v>
      </c>
      <c r="I83" s="45">
        <v>1675.44</v>
      </c>
      <c r="J83" s="16">
        <f t="shared" si="33"/>
        <v>1859.7436000000002</v>
      </c>
      <c r="K83" s="16">
        <f t="shared" si="33"/>
        <v>1759.2156</v>
      </c>
      <c r="L83" s="12">
        <f t="shared" si="26"/>
        <v>1764.8</v>
      </c>
      <c r="M83" s="10">
        <f t="shared" si="27"/>
        <v>92.278606145520087</v>
      </c>
      <c r="N83" s="11">
        <f t="shared" si="28"/>
        <v>5.2288421433318275</v>
      </c>
      <c r="O83" s="12">
        <f t="shared" si="23"/>
        <v>10588.7984</v>
      </c>
      <c r="P83" s="32">
        <f t="shared" si="24"/>
        <v>1764.7997333333333</v>
      </c>
      <c r="Q83" s="12">
        <f t="shared" si="29"/>
        <v>1764.79</v>
      </c>
      <c r="R83" s="13">
        <f t="shared" si="25"/>
        <v>10588.74</v>
      </c>
      <c r="T83" s="45">
        <v>1524.38</v>
      </c>
      <c r="U83" s="45">
        <v>1441.98</v>
      </c>
      <c r="W83" s="45">
        <f t="shared" si="30"/>
        <v>10052.64</v>
      </c>
      <c r="X83" s="45">
        <f t="shared" si="31"/>
        <v>11158.461600000002</v>
      </c>
      <c r="Y83" s="16">
        <f t="shared" si="32"/>
        <v>10555.293600000001</v>
      </c>
    </row>
    <row r="84" spans="1:25" ht="25.5">
      <c r="A84" s="31">
        <v>77</v>
      </c>
      <c r="B84" s="85" t="s">
        <v>115</v>
      </c>
      <c r="C84" s="87"/>
      <c r="D84" s="46" t="s">
        <v>88</v>
      </c>
      <c r="E84" s="47">
        <v>6</v>
      </c>
      <c r="F84" s="15"/>
      <c r="G84" s="21" t="s">
        <v>104</v>
      </c>
      <c r="H84" s="47">
        <v>6</v>
      </c>
      <c r="I84" s="45">
        <v>1402.82</v>
      </c>
      <c r="J84" s="16">
        <f t="shared" si="33"/>
        <v>1557.1347999999998</v>
      </c>
      <c r="K84" s="16">
        <f t="shared" si="33"/>
        <v>1472.9669999999999</v>
      </c>
      <c r="L84" s="12">
        <f t="shared" si="26"/>
        <v>1477.64</v>
      </c>
      <c r="M84" s="10">
        <f t="shared" si="27"/>
        <v>77.263486059198698</v>
      </c>
      <c r="N84" s="11">
        <f t="shared" si="28"/>
        <v>5.2288437007118578</v>
      </c>
      <c r="O84" s="12">
        <f t="shared" si="23"/>
        <v>8865.8435999999983</v>
      </c>
      <c r="P84" s="32">
        <f t="shared" si="24"/>
        <v>1477.6405999999997</v>
      </c>
      <c r="Q84" s="12">
        <f t="shared" si="29"/>
        <v>1477.64</v>
      </c>
      <c r="R84" s="13">
        <f t="shared" si="25"/>
        <v>8865.84</v>
      </c>
      <c r="T84" s="45">
        <v>1276.3399999999999</v>
      </c>
      <c r="U84" s="45">
        <v>1207.3499999999999</v>
      </c>
      <c r="W84" s="45">
        <f t="shared" si="30"/>
        <v>8416.92</v>
      </c>
      <c r="X84" s="45">
        <f t="shared" si="31"/>
        <v>9342.8087999999989</v>
      </c>
      <c r="Y84" s="16">
        <f t="shared" si="32"/>
        <v>8837.8019999999997</v>
      </c>
    </row>
    <row r="85" spans="1:25" ht="25.5">
      <c r="A85" s="31">
        <v>78</v>
      </c>
      <c r="B85" s="85" t="s">
        <v>115</v>
      </c>
      <c r="C85" s="87"/>
      <c r="D85" s="46" t="s">
        <v>88</v>
      </c>
      <c r="E85" s="47">
        <v>6</v>
      </c>
      <c r="F85" s="15"/>
      <c r="G85" s="21" t="s">
        <v>104</v>
      </c>
      <c r="H85" s="47">
        <v>6</v>
      </c>
      <c r="I85" s="45">
        <v>2120.91</v>
      </c>
      <c r="J85" s="16">
        <f t="shared" si="33"/>
        <v>2354.2096000000001</v>
      </c>
      <c r="K85" s="16">
        <f t="shared" si="33"/>
        <v>2226.9513999999999</v>
      </c>
      <c r="L85" s="12">
        <f t="shared" si="26"/>
        <v>2234.02</v>
      </c>
      <c r="M85" s="10">
        <f t="shared" si="27"/>
        <v>116.81048145205136</v>
      </c>
      <c r="N85" s="11">
        <f t="shared" si="28"/>
        <v>5.2287124310458886</v>
      </c>
      <c r="O85" s="12">
        <f t="shared" si="23"/>
        <v>13404.142</v>
      </c>
      <c r="P85" s="32">
        <f t="shared" si="24"/>
        <v>2234.0236666666665</v>
      </c>
      <c r="Q85" s="12">
        <f t="shared" si="29"/>
        <v>2234.02</v>
      </c>
      <c r="R85" s="13">
        <f t="shared" si="25"/>
        <v>13404.119999999999</v>
      </c>
      <c r="T85" s="45">
        <v>1929.68</v>
      </c>
      <c r="U85" s="45">
        <v>1825.37</v>
      </c>
      <c r="W85" s="45">
        <f t="shared" si="30"/>
        <v>12725.46</v>
      </c>
      <c r="X85" s="45">
        <f t="shared" si="31"/>
        <v>14125.257600000001</v>
      </c>
      <c r="Y85" s="16">
        <f t="shared" si="32"/>
        <v>13361.7084</v>
      </c>
    </row>
    <row r="86" spans="1:25" ht="25.5">
      <c r="A86" s="31">
        <v>79</v>
      </c>
      <c r="B86" s="85" t="s">
        <v>115</v>
      </c>
      <c r="C86" s="87"/>
      <c r="D86" s="46" t="s">
        <v>88</v>
      </c>
      <c r="E86" s="47">
        <v>6</v>
      </c>
      <c r="F86" s="15"/>
      <c r="G86" s="21" t="s">
        <v>104</v>
      </c>
      <c r="H86" s="47">
        <v>6</v>
      </c>
      <c r="I86" s="45">
        <v>2630.11</v>
      </c>
      <c r="J86" s="16">
        <f t="shared" si="33"/>
        <v>2919.4233999999997</v>
      </c>
      <c r="K86" s="16">
        <f t="shared" si="33"/>
        <v>2761.6164000000003</v>
      </c>
      <c r="L86" s="12">
        <f t="shared" si="26"/>
        <v>2770.38</v>
      </c>
      <c r="M86" s="10">
        <f t="shared" si="27"/>
        <v>144.85580531777086</v>
      </c>
      <c r="N86" s="11">
        <f t="shared" si="28"/>
        <v>5.2287341562446619</v>
      </c>
      <c r="O86" s="12">
        <f t="shared" si="23"/>
        <v>16622.299600000002</v>
      </c>
      <c r="P86" s="32">
        <f t="shared" si="24"/>
        <v>2770.3832666666672</v>
      </c>
      <c r="Q86" s="12">
        <f t="shared" si="29"/>
        <v>2770.38</v>
      </c>
      <c r="R86" s="13">
        <f t="shared" si="25"/>
        <v>16622.28</v>
      </c>
      <c r="T86" s="45">
        <v>2392.9699999999998</v>
      </c>
      <c r="U86" s="45">
        <v>2263.62</v>
      </c>
      <c r="W86" s="45">
        <f t="shared" si="30"/>
        <v>15780.66</v>
      </c>
      <c r="X86" s="45">
        <f t="shared" si="31"/>
        <v>17516.540399999998</v>
      </c>
      <c r="Y86" s="16">
        <f t="shared" si="32"/>
        <v>16569.698400000001</v>
      </c>
    </row>
    <row r="87" spans="1:25" ht="25.5">
      <c r="A87" s="31">
        <v>80</v>
      </c>
      <c r="B87" s="85" t="s">
        <v>115</v>
      </c>
      <c r="C87" s="87"/>
      <c r="D87" s="46" t="s">
        <v>88</v>
      </c>
      <c r="E87" s="47">
        <v>8</v>
      </c>
      <c r="F87" s="15"/>
      <c r="G87" s="21" t="s">
        <v>104</v>
      </c>
      <c r="H87" s="47">
        <v>8</v>
      </c>
      <c r="I87" s="45">
        <v>2952.93</v>
      </c>
      <c r="J87" s="16">
        <f t="shared" si="33"/>
        <v>3277.7495999999996</v>
      </c>
      <c r="K87" s="16">
        <f t="shared" si="33"/>
        <v>3100.5812000000001</v>
      </c>
      <c r="L87" s="12">
        <f t="shared" si="26"/>
        <v>3110.42</v>
      </c>
      <c r="M87" s="10">
        <f t="shared" si="27"/>
        <v>162.63317177255064</v>
      </c>
      <c r="N87" s="11">
        <f t="shared" si="28"/>
        <v>5.2286563156278136</v>
      </c>
      <c r="O87" s="12">
        <f t="shared" si="23"/>
        <v>24883.362133333332</v>
      </c>
      <c r="P87" s="32">
        <f t="shared" si="24"/>
        <v>3110.4202666666665</v>
      </c>
      <c r="Q87" s="12">
        <f t="shared" si="29"/>
        <v>3110.42</v>
      </c>
      <c r="R87" s="13">
        <f t="shared" si="25"/>
        <v>24883.360000000001</v>
      </c>
      <c r="T87" s="45">
        <v>2686.68</v>
      </c>
      <c r="U87" s="45">
        <v>2541.46</v>
      </c>
      <c r="W87" s="45">
        <f t="shared" si="30"/>
        <v>23623.439999999999</v>
      </c>
      <c r="X87" s="45">
        <f t="shared" si="31"/>
        <v>26221.996799999997</v>
      </c>
      <c r="Y87" s="16">
        <f t="shared" si="32"/>
        <v>24804.649600000001</v>
      </c>
    </row>
    <row r="88" spans="1:25" ht="25.5">
      <c r="A88" s="31">
        <v>81</v>
      </c>
      <c r="B88" s="85" t="s">
        <v>115</v>
      </c>
      <c r="C88" s="87"/>
      <c r="D88" s="46" t="s">
        <v>89</v>
      </c>
      <c r="E88" s="47">
        <v>181</v>
      </c>
      <c r="F88" s="15"/>
      <c r="G88" s="21" t="s">
        <v>101</v>
      </c>
      <c r="H88" s="47">
        <v>181</v>
      </c>
      <c r="I88" s="45">
        <v>329.03</v>
      </c>
      <c r="J88" s="16">
        <f t="shared" si="33"/>
        <v>365.2192</v>
      </c>
      <c r="K88" s="16">
        <f t="shared" si="33"/>
        <v>345.4796</v>
      </c>
      <c r="L88" s="12">
        <f t="shared" si="26"/>
        <v>346.58</v>
      </c>
      <c r="M88" s="10">
        <f t="shared" si="27"/>
        <v>18.119508227322299</v>
      </c>
      <c r="N88" s="11">
        <f t="shared" si="28"/>
        <v>5.2280882414802647</v>
      </c>
      <c r="O88" s="12">
        <f t="shared" si="23"/>
        <v>62730.304266666659</v>
      </c>
      <c r="P88" s="32">
        <f t="shared" si="24"/>
        <v>346.57626666666664</v>
      </c>
      <c r="Q88" s="12">
        <f t="shared" si="29"/>
        <v>346.57</v>
      </c>
      <c r="R88" s="13">
        <f t="shared" si="25"/>
        <v>62729.17</v>
      </c>
      <c r="T88" s="45">
        <v>299.36</v>
      </c>
      <c r="U88" s="45">
        <v>283.18</v>
      </c>
      <c r="W88" s="45">
        <f t="shared" si="30"/>
        <v>59554.429999999993</v>
      </c>
      <c r="X88" s="45">
        <f t="shared" si="31"/>
        <v>66104.675199999998</v>
      </c>
      <c r="Y88" s="16">
        <f t="shared" si="32"/>
        <v>62531.8076</v>
      </c>
    </row>
    <row r="89" spans="1:25" ht="25.5">
      <c r="A89" s="31">
        <v>82</v>
      </c>
      <c r="B89" s="85" t="s">
        <v>115</v>
      </c>
      <c r="C89" s="87"/>
      <c r="D89" s="46" t="s">
        <v>90</v>
      </c>
      <c r="E89" s="47">
        <v>300</v>
      </c>
      <c r="F89" s="15"/>
      <c r="G89" s="21" t="s">
        <v>101</v>
      </c>
      <c r="H89" s="47">
        <v>300</v>
      </c>
      <c r="I89" s="45">
        <v>13.21</v>
      </c>
      <c r="J89" s="16">
        <f t="shared" si="33"/>
        <v>14.664400000000001</v>
      </c>
      <c r="K89" s="16">
        <f t="shared" si="33"/>
        <v>13.8714</v>
      </c>
      <c r="L89" s="12">
        <f t="shared" si="26"/>
        <v>13.92</v>
      </c>
      <c r="M89" s="10">
        <f t="shared" si="27"/>
        <v>0.72821470734941895</v>
      </c>
      <c r="N89" s="11">
        <f t="shared" si="28"/>
        <v>5.2314274953262858</v>
      </c>
      <c r="O89" s="12">
        <f t="shared" si="23"/>
        <v>4174.58</v>
      </c>
      <c r="P89" s="32">
        <f t="shared" si="24"/>
        <v>13.915266666666666</v>
      </c>
      <c r="Q89" s="12">
        <f t="shared" si="29"/>
        <v>13.91</v>
      </c>
      <c r="R89" s="13">
        <f t="shared" si="25"/>
        <v>4173</v>
      </c>
      <c r="T89" s="45">
        <v>12.02</v>
      </c>
      <c r="U89" s="45">
        <v>11.37</v>
      </c>
      <c r="W89" s="45">
        <f t="shared" si="30"/>
        <v>3963.0000000000005</v>
      </c>
      <c r="X89" s="45">
        <f t="shared" si="31"/>
        <v>4399.32</v>
      </c>
      <c r="Y89" s="16">
        <f t="shared" si="32"/>
        <v>4161.42</v>
      </c>
    </row>
    <row r="90" spans="1:25" s="79" customFormat="1" ht="25.5">
      <c r="A90" s="31">
        <v>83</v>
      </c>
      <c r="B90" s="85" t="s">
        <v>115</v>
      </c>
      <c r="C90" s="87"/>
      <c r="D90" s="50" t="s">
        <v>91</v>
      </c>
      <c r="E90" s="70">
        <v>180</v>
      </c>
      <c r="F90" s="71"/>
      <c r="G90" s="21" t="s">
        <v>101</v>
      </c>
      <c r="H90" s="47">
        <v>180</v>
      </c>
      <c r="I90" s="72">
        <v>40.4</v>
      </c>
      <c r="J90" s="73">
        <f t="shared" si="33"/>
        <v>44.847199999999994</v>
      </c>
      <c r="K90" s="73">
        <f t="shared" si="33"/>
        <v>42.419400000000003</v>
      </c>
      <c r="L90" s="74">
        <f t="shared" si="26"/>
        <v>42.56</v>
      </c>
      <c r="M90" s="75">
        <f t="shared" si="27"/>
        <v>2.2267299117764572</v>
      </c>
      <c r="N90" s="76">
        <f t="shared" si="28"/>
        <v>5.2319781761664874</v>
      </c>
      <c r="O90" s="74">
        <f t="shared" si="23"/>
        <v>7659.9959999999992</v>
      </c>
      <c r="P90" s="77">
        <f t="shared" si="24"/>
        <v>42.555533333333329</v>
      </c>
      <c r="Q90" s="74">
        <f t="shared" si="29"/>
        <v>42.55</v>
      </c>
      <c r="R90" s="53">
        <f t="shared" si="25"/>
        <v>7658.9999999999991</v>
      </c>
      <c r="T90" s="72">
        <v>36.76</v>
      </c>
      <c r="U90" s="72">
        <v>34.770000000000003</v>
      </c>
      <c r="W90" s="51">
        <f t="shared" si="30"/>
        <v>7272</v>
      </c>
      <c r="X90" s="51">
        <f t="shared" si="31"/>
        <v>8072.4959999999992</v>
      </c>
      <c r="Y90" s="52">
        <f t="shared" si="32"/>
        <v>7635.4920000000002</v>
      </c>
    </row>
    <row r="91" spans="1:25" ht="25.5">
      <c r="A91" s="31">
        <v>84</v>
      </c>
      <c r="B91" s="85" t="s">
        <v>115</v>
      </c>
      <c r="C91" s="87"/>
      <c r="D91" s="46" t="s">
        <v>92</v>
      </c>
      <c r="E91" s="47">
        <v>185</v>
      </c>
      <c r="F91" s="15"/>
      <c r="G91" s="21" t="s">
        <v>104</v>
      </c>
      <c r="H91" s="47">
        <v>185</v>
      </c>
      <c r="I91" s="45">
        <v>633.35</v>
      </c>
      <c r="J91" s="16">
        <f t="shared" si="33"/>
        <v>703.01279999999997</v>
      </c>
      <c r="K91" s="16">
        <f t="shared" si="33"/>
        <v>665.02199999999993</v>
      </c>
      <c r="L91" s="12">
        <f t="shared" si="26"/>
        <v>667.13</v>
      </c>
      <c r="M91" s="10">
        <f t="shared" si="27"/>
        <v>34.879129861852896</v>
      </c>
      <c r="N91" s="11">
        <f t="shared" si="28"/>
        <v>5.2282358553584602</v>
      </c>
      <c r="O91" s="12">
        <f t="shared" ref="O91:O98" si="34">((H91/3)*(SUM(I91:K91)))</f>
        <v>123418.72933333332</v>
      </c>
      <c r="P91" s="32">
        <f t="shared" ref="P91:P98" si="35">O91/H91</f>
        <v>667.1282666666666</v>
      </c>
      <c r="Q91" s="12">
        <f t="shared" si="29"/>
        <v>667.12</v>
      </c>
      <c r="R91" s="13">
        <f t="shared" ref="R91:R98" si="36">Q91*H91</f>
        <v>123417.2</v>
      </c>
      <c r="T91" s="45">
        <v>576.24</v>
      </c>
      <c r="U91" s="45">
        <v>545.1</v>
      </c>
      <c r="W91" s="45">
        <f t="shared" si="30"/>
        <v>117169.75</v>
      </c>
      <c r="X91" s="45">
        <f t="shared" si="31"/>
        <v>130057.36799999999</v>
      </c>
      <c r="Y91" s="16">
        <f t="shared" si="32"/>
        <v>123029.06999999999</v>
      </c>
    </row>
    <row r="92" spans="1:25" ht="38.25">
      <c r="A92" s="31">
        <v>85</v>
      </c>
      <c r="B92" s="85" t="s">
        <v>115</v>
      </c>
      <c r="C92" s="87"/>
      <c r="D92" s="46" t="s">
        <v>93</v>
      </c>
      <c r="E92" s="47">
        <v>580</v>
      </c>
      <c r="F92" s="15"/>
      <c r="G92" s="21" t="s">
        <v>101</v>
      </c>
      <c r="H92" s="47">
        <v>580</v>
      </c>
      <c r="I92" s="45">
        <v>221.22</v>
      </c>
      <c r="J92" s="16">
        <f t="shared" si="33"/>
        <v>245.54940000000002</v>
      </c>
      <c r="K92" s="16">
        <f t="shared" si="33"/>
        <v>232.27579999999998</v>
      </c>
      <c r="L92" s="12">
        <f t="shared" si="26"/>
        <v>233.02</v>
      </c>
      <c r="M92" s="10">
        <f t="shared" si="27"/>
        <v>12.181537218266021</v>
      </c>
      <c r="N92" s="11">
        <f t="shared" si="28"/>
        <v>5.2276788336906792</v>
      </c>
      <c r="O92" s="12">
        <f t="shared" si="34"/>
        <v>135148.73866666667</v>
      </c>
      <c r="P92" s="32">
        <f t="shared" si="35"/>
        <v>233.01506666666668</v>
      </c>
      <c r="Q92" s="12">
        <f t="shared" si="29"/>
        <v>233.01</v>
      </c>
      <c r="R92" s="13">
        <f t="shared" si="36"/>
        <v>135145.79999999999</v>
      </c>
      <c r="T92" s="45">
        <v>201.27</v>
      </c>
      <c r="U92" s="45">
        <v>190.39</v>
      </c>
      <c r="W92" s="45">
        <f t="shared" si="30"/>
        <v>128307.6</v>
      </c>
      <c r="X92" s="45">
        <f t="shared" si="31"/>
        <v>142418.652</v>
      </c>
      <c r="Y92" s="16">
        <f t="shared" si="32"/>
        <v>134719.96399999998</v>
      </c>
    </row>
    <row r="93" spans="1:25">
      <c r="A93" s="31">
        <v>86</v>
      </c>
      <c r="B93" s="87"/>
      <c r="C93" s="87"/>
      <c r="D93" s="48" t="s">
        <v>94</v>
      </c>
      <c r="E93" s="47">
        <v>432</v>
      </c>
      <c r="F93" s="15"/>
      <c r="G93" s="21" t="s">
        <v>101</v>
      </c>
      <c r="H93" s="47">
        <v>432</v>
      </c>
      <c r="I93" s="45">
        <v>409.3</v>
      </c>
      <c r="J93" s="16">
        <f t="shared" si="33"/>
        <v>454.32799999999997</v>
      </c>
      <c r="K93" s="16">
        <f t="shared" si="33"/>
        <v>429.76939999999996</v>
      </c>
      <c r="L93" s="12">
        <f t="shared" si="26"/>
        <v>431.13</v>
      </c>
      <c r="M93" s="10">
        <f t="shared" si="27"/>
        <v>22.544925552771275</v>
      </c>
      <c r="N93" s="11">
        <f t="shared" si="28"/>
        <v>5.2292639233575198</v>
      </c>
      <c r="O93" s="12">
        <f t="shared" si="34"/>
        <v>186249.22559999998</v>
      </c>
      <c r="P93" s="32">
        <f t="shared" si="35"/>
        <v>431.13246666666663</v>
      </c>
      <c r="Q93" s="12">
        <f t="shared" si="29"/>
        <v>431.13</v>
      </c>
      <c r="R93" s="13">
        <f t="shared" si="36"/>
        <v>186248.16</v>
      </c>
      <c r="T93" s="45">
        <v>372.4</v>
      </c>
      <c r="U93" s="45">
        <v>352.27</v>
      </c>
      <c r="W93" s="45">
        <f t="shared" si="30"/>
        <v>176817.6</v>
      </c>
      <c r="X93" s="45">
        <f t="shared" si="31"/>
        <v>196269.696</v>
      </c>
      <c r="Y93" s="16">
        <f t="shared" si="32"/>
        <v>185660.38079999998</v>
      </c>
    </row>
    <row r="94" spans="1:25">
      <c r="A94" s="31">
        <v>87</v>
      </c>
      <c r="B94" s="82"/>
      <c r="C94" s="87"/>
      <c r="D94" s="48" t="s">
        <v>95</v>
      </c>
      <c r="E94" s="47">
        <v>9</v>
      </c>
      <c r="F94" s="15"/>
      <c r="G94" s="21" t="s">
        <v>108</v>
      </c>
      <c r="H94" s="47">
        <v>9</v>
      </c>
      <c r="I94" s="45">
        <v>502.53</v>
      </c>
      <c r="J94" s="16">
        <f t="shared" si="33"/>
        <v>557.80840000000001</v>
      </c>
      <c r="K94" s="16">
        <f t="shared" si="33"/>
        <v>527.66219999999998</v>
      </c>
      <c r="L94" s="12">
        <f t="shared" si="26"/>
        <v>529.33000000000004</v>
      </c>
      <c r="M94" s="10">
        <f t="shared" si="27"/>
        <v>27.67707375608919</v>
      </c>
      <c r="N94" s="11">
        <f t="shared" si="28"/>
        <v>5.2286992530348151</v>
      </c>
      <c r="O94" s="12">
        <f t="shared" si="34"/>
        <v>4764.0018</v>
      </c>
      <c r="P94" s="32">
        <f t="shared" si="35"/>
        <v>529.33353333333332</v>
      </c>
      <c r="Q94" s="12">
        <f t="shared" si="29"/>
        <v>529.33000000000004</v>
      </c>
      <c r="R94" s="13">
        <f t="shared" si="36"/>
        <v>4763.97</v>
      </c>
      <c r="T94" s="45">
        <v>457.22</v>
      </c>
      <c r="U94" s="45">
        <v>432.51</v>
      </c>
      <c r="W94" s="45">
        <f t="shared" si="30"/>
        <v>4522.7699999999995</v>
      </c>
      <c r="X94" s="45">
        <f t="shared" si="31"/>
        <v>5020.2755999999999</v>
      </c>
      <c r="Y94" s="16">
        <f t="shared" si="32"/>
        <v>4748.9597999999996</v>
      </c>
    </row>
    <row r="95" spans="1:25" ht="51">
      <c r="A95" s="31">
        <v>88</v>
      </c>
      <c r="B95" s="87"/>
      <c r="C95" s="87"/>
      <c r="D95" s="46" t="s">
        <v>97</v>
      </c>
      <c r="E95" s="47">
        <v>252</v>
      </c>
      <c r="F95" s="15"/>
      <c r="G95" s="21" t="s">
        <v>101</v>
      </c>
      <c r="H95" s="47">
        <v>252</v>
      </c>
      <c r="I95" s="45">
        <f>306.03/12</f>
        <v>25.502499999999998</v>
      </c>
      <c r="J95" s="16">
        <f>T95*122/100/12</f>
        <v>28.308066666666665</v>
      </c>
      <c r="K95" s="16">
        <f>U95*122/100/12</f>
        <v>26.777983333333335</v>
      </c>
      <c r="L95" s="12">
        <f t="shared" si="26"/>
        <v>26.86</v>
      </c>
      <c r="M95" s="10">
        <f t="shared" si="27"/>
        <v>1.4047117239352391</v>
      </c>
      <c r="N95" s="11">
        <f t="shared" si="28"/>
        <v>5.2297532536680533</v>
      </c>
      <c r="O95" s="12">
        <f t="shared" si="34"/>
        <v>6769.4381999999996</v>
      </c>
      <c r="P95" s="32">
        <f t="shared" si="35"/>
        <v>26.862849999999998</v>
      </c>
      <c r="Q95" s="12">
        <f t="shared" si="29"/>
        <v>26.86</v>
      </c>
      <c r="R95" s="13">
        <f t="shared" si="36"/>
        <v>6768.72</v>
      </c>
      <c r="T95" s="45">
        <v>278.44</v>
      </c>
      <c r="U95" s="45">
        <v>263.39</v>
      </c>
      <c r="W95" s="45">
        <f t="shared" si="30"/>
        <v>6426.6299999999992</v>
      </c>
      <c r="X95" s="45">
        <f t="shared" si="31"/>
        <v>7133.6327999999994</v>
      </c>
      <c r="Y95" s="16">
        <f t="shared" si="32"/>
        <v>6748.0518000000002</v>
      </c>
    </row>
    <row r="96" spans="1:25" ht="51">
      <c r="A96" s="31">
        <v>89</v>
      </c>
      <c r="B96" s="87"/>
      <c r="C96" s="87"/>
      <c r="D96" s="46" t="s">
        <v>98</v>
      </c>
      <c r="E96" s="47">
        <v>252</v>
      </c>
      <c r="F96" s="15"/>
      <c r="G96" s="21" t="s">
        <v>101</v>
      </c>
      <c r="H96" s="47">
        <v>252</v>
      </c>
      <c r="I96" s="45">
        <f>306.03/12</f>
        <v>25.502499999999998</v>
      </c>
      <c r="J96" s="16">
        <f>T96*122/100/12</f>
        <v>28.308066666666665</v>
      </c>
      <c r="K96" s="16">
        <f>U96*122/100/12</f>
        <v>26.777983333333335</v>
      </c>
      <c r="L96" s="12">
        <f t="shared" si="26"/>
        <v>26.86</v>
      </c>
      <c r="M96" s="10">
        <f t="shared" si="27"/>
        <v>1.4047117239352391</v>
      </c>
      <c r="N96" s="11">
        <f t="shared" si="28"/>
        <v>5.2297532536680533</v>
      </c>
      <c r="O96" s="12">
        <f t="shared" si="34"/>
        <v>6769.4381999999996</v>
      </c>
      <c r="P96" s="32">
        <f t="shared" si="35"/>
        <v>26.862849999999998</v>
      </c>
      <c r="Q96" s="12">
        <f t="shared" si="29"/>
        <v>26.86</v>
      </c>
      <c r="R96" s="13">
        <f t="shared" si="36"/>
        <v>6768.72</v>
      </c>
      <c r="T96" s="45">
        <v>278.44</v>
      </c>
      <c r="U96" s="45">
        <v>263.39</v>
      </c>
      <c r="W96" s="45">
        <f t="shared" si="30"/>
        <v>6426.6299999999992</v>
      </c>
      <c r="X96" s="45">
        <f t="shared" si="31"/>
        <v>7133.6327999999994</v>
      </c>
      <c r="Y96" s="16">
        <f t="shared" si="32"/>
        <v>6748.0518000000002</v>
      </c>
    </row>
    <row r="97" spans="1:25" ht="25.5">
      <c r="A97" s="31">
        <v>90</v>
      </c>
      <c r="B97" s="87"/>
      <c r="C97" s="87"/>
      <c r="D97" s="46" t="s">
        <v>99</v>
      </c>
      <c r="E97" s="47">
        <v>36</v>
      </c>
      <c r="F97" s="15"/>
      <c r="G97" s="21" t="s">
        <v>101</v>
      </c>
      <c r="H97" s="47">
        <v>36</v>
      </c>
      <c r="I97" s="45">
        <f>111.5/4</f>
        <v>27.875</v>
      </c>
      <c r="J97" s="16">
        <f>T97*122/100/4</f>
        <v>30.942249999999998</v>
      </c>
      <c r="K97" s="16">
        <f>U97*122/100/4</f>
        <v>29.267799999999998</v>
      </c>
      <c r="L97" s="12">
        <f t="shared" si="26"/>
        <v>29.36</v>
      </c>
      <c r="M97" s="10">
        <f t="shared" si="27"/>
        <v>1.5357800790640554</v>
      </c>
      <c r="N97" s="11">
        <f t="shared" si="28"/>
        <v>5.2308585799184453</v>
      </c>
      <c r="O97" s="12">
        <f t="shared" si="34"/>
        <v>1057.0205999999998</v>
      </c>
      <c r="P97" s="32">
        <f t="shared" si="35"/>
        <v>29.361683333333328</v>
      </c>
      <c r="Q97" s="12">
        <f t="shared" si="29"/>
        <v>29.36</v>
      </c>
      <c r="R97" s="13">
        <f t="shared" si="36"/>
        <v>1056.96</v>
      </c>
      <c r="T97" s="45">
        <v>101.45</v>
      </c>
      <c r="U97" s="45">
        <v>95.96</v>
      </c>
      <c r="W97" s="45">
        <f t="shared" si="30"/>
        <v>1003.5</v>
      </c>
      <c r="X97" s="45">
        <f t="shared" si="31"/>
        <v>1113.9209999999998</v>
      </c>
      <c r="Y97" s="16">
        <f t="shared" si="32"/>
        <v>1053.6407999999999</v>
      </c>
    </row>
    <row r="98" spans="1:25" s="66" customFormat="1" ht="25.5">
      <c r="A98" s="31">
        <v>91</v>
      </c>
      <c r="B98" s="88" t="s">
        <v>115</v>
      </c>
      <c r="C98" s="87"/>
      <c r="D98" s="69" t="s">
        <v>100</v>
      </c>
      <c r="E98" s="56">
        <v>19</v>
      </c>
      <c r="F98" s="57"/>
      <c r="G98" s="58" t="s">
        <v>101</v>
      </c>
      <c r="H98" s="56">
        <v>19</v>
      </c>
      <c r="I98" s="59">
        <v>681.69</v>
      </c>
      <c r="J98" s="60">
        <f t="shared" si="33"/>
        <v>756.68060000000003</v>
      </c>
      <c r="K98" s="60">
        <f t="shared" si="33"/>
        <v>715.77400000000011</v>
      </c>
      <c r="L98" s="61">
        <f t="shared" si="26"/>
        <v>718.05</v>
      </c>
      <c r="M98" s="62">
        <f t="shared" si="27"/>
        <v>37.54699077396215</v>
      </c>
      <c r="N98" s="63">
        <f t="shared" si="28"/>
        <v>5.2290217636602119</v>
      </c>
      <c r="O98" s="61">
        <f t="shared" si="34"/>
        <v>13642.915800000002</v>
      </c>
      <c r="P98" s="64">
        <f t="shared" si="35"/>
        <v>718.04820000000018</v>
      </c>
      <c r="Q98" s="61">
        <f t="shared" si="29"/>
        <v>718.04</v>
      </c>
      <c r="R98" s="65">
        <f t="shared" si="36"/>
        <v>13642.759999999998</v>
      </c>
      <c r="T98" s="59">
        <v>620.23</v>
      </c>
      <c r="U98" s="59">
        <v>586.70000000000005</v>
      </c>
      <c r="W98" s="59">
        <f t="shared" si="30"/>
        <v>12952.11</v>
      </c>
      <c r="X98" s="59">
        <f t="shared" si="31"/>
        <v>14376.931400000001</v>
      </c>
      <c r="Y98" s="60">
        <f t="shared" si="32"/>
        <v>13599.706000000002</v>
      </c>
    </row>
    <row r="99" spans="1:25">
      <c r="A99" s="132" t="s">
        <v>121</v>
      </c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3"/>
      <c r="R99" s="91">
        <f>SUM(R27:R98)</f>
        <v>1475260.8699999999</v>
      </c>
    </row>
    <row r="100" spans="1:25" ht="15.75">
      <c r="A100" s="135" t="s">
        <v>22</v>
      </c>
      <c r="B100" s="135"/>
      <c r="C100" s="135"/>
      <c r="D100" s="135"/>
      <c r="E100" s="135"/>
      <c r="F100" s="135"/>
      <c r="G100" s="135"/>
      <c r="H100" s="135"/>
      <c r="I100" s="135"/>
      <c r="J100" s="135"/>
      <c r="K100" s="136"/>
      <c r="L100" s="137">
        <f>SUM(R26,R99)</f>
        <v>1689644.5299999998</v>
      </c>
      <c r="M100" s="138"/>
      <c r="N100" s="23"/>
      <c r="O100" s="23"/>
      <c r="P100" s="22"/>
      <c r="Q100" s="22"/>
      <c r="R100" s="22"/>
      <c r="W100" s="81">
        <f>SUM(W7:W98)</f>
        <v>1604151.9699999997</v>
      </c>
      <c r="X100" s="81">
        <f t="shared" ref="X100:Y100" si="37">SUM(X7:X98)</f>
        <v>1780604.2496000002</v>
      </c>
      <c r="Y100" s="81">
        <f t="shared" si="37"/>
        <v>1684363.1343999994</v>
      </c>
    </row>
    <row r="101" spans="1:25" s="4" customFormat="1" ht="15.75">
      <c r="A101" s="134"/>
      <c r="B101" s="134"/>
      <c r="C101" s="134"/>
      <c r="D101" s="134"/>
      <c r="E101" s="134"/>
      <c r="F101" s="134"/>
      <c r="G101" s="134"/>
      <c r="H101" s="134"/>
      <c r="I101" s="7"/>
      <c r="J101" s="7"/>
      <c r="K101" s="8"/>
    </row>
    <row r="102" spans="1:25" s="4" customFormat="1" ht="15.75">
      <c r="A102" s="37"/>
      <c r="B102" s="37"/>
      <c r="C102" s="37"/>
      <c r="D102" s="37"/>
      <c r="E102" s="37"/>
      <c r="F102" s="37"/>
      <c r="G102" s="37"/>
      <c r="H102" s="37"/>
      <c r="I102" s="7"/>
      <c r="J102" s="7"/>
      <c r="K102" s="8"/>
    </row>
    <row r="103" spans="1:25" s="4" customFormat="1" ht="15.75">
      <c r="A103" s="113" t="s">
        <v>23</v>
      </c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</row>
    <row r="104" spans="1:25" s="4" customFormat="1" ht="15.75">
      <c r="A104" s="14"/>
      <c r="B104" s="14"/>
      <c r="C104" s="14"/>
      <c r="D104" s="14"/>
      <c r="E104" s="14"/>
      <c r="F104" s="14"/>
      <c r="G104" s="14"/>
      <c r="H104" s="6"/>
      <c r="I104" s="7"/>
      <c r="J104" s="7"/>
      <c r="K104" s="8"/>
      <c r="L104" s="37"/>
      <c r="M104" s="37"/>
    </row>
    <row r="105" spans="1:25" s="4" customFormat="1" ht="15.75">
      <c r="A105" s="14"/>
      <c r="B105" s="14"/>
      <c r="C105" s="14"/>
      <c r="D105" s="14"/>
      <c r="E105" s="14"/>
      <c r="F105" s="14"/>
      <c r="G105" s="14"/>
      <c r="H105" s="6"/>
      <c r="I105" s="7"/>
      <c r="J105" s="7"/>
      <c r="K105" s="8"/>
      <c r="L105" s="37"/>
      <c r="M105" s="37"/>
    </row>
    <row r="106" spans="1:25" ht="15.75">
      <c r="A106" s="114" t="s">
        <v>11</v>
      </c>
      <c r="B106" s="114"/>
      <c r="C106" s="115"/>
      <c r="D106" s="115"/>
      <c r="E106" s="115"/>
      <c r="F106" s="115"/>
      <c r="G106" s="115"/>
      <c r="H106" s="115"/>
      <c r="I106" s="115"/>
      <c r="J106" s="115"/>
      <c r="K106" s="115"/>
      <c r="L106" s="5"/>
      <c r="M106" s="24">
        <v>46211</v>
      </c>
    </row>
  </sheetData>
  <mergeCells count="27">
    <mergeCell ref="A103:Q103"/>
    <mergeCell ref="A106:K106"/>
    <mergeCell ref="B4:B5"/>
    <mergeCell ref="A26:Q26"/>
    <mergeCell ref="A99:Q99"/>
    <mergeCell ref="A101:H101"/>
    <mergeCell ref="A100:K100"/>
    <mergeCell ref="L100:M100"/>
    <mergeCell ref="J4:J5"/>
    <mergeCell ref="K4:K5"/>
    <mergeCell ref="L4:N4"/>
    <mergeCell ref="O1:R1"/>
    <mergeCell ref="A2:R2"/>
    <mergeCell ref="A3:R3"/>
    <mergeCell ref="W3:Y3"/>
    <mergeCell ref="A4:A5"/>
    <mergeCell ref="C4:C5"/>
    <mergeCell ref="D4:D5"/>
    <mergeCell ref="G4:G5"/>
    <mergeCell ref="H4:H5"/>
    <mergeCell ref="I4:I5"/>
    <mergeCell ref="W4:W5"/>
    <mergeCell ref="X4:X5"/>
    <mergeCell ref="Y4:Y5"/>
    <mergeCell ref="O4:R4"/>
    <mergeCell ref="T4:T5"/>
    <mergeCell ref="U4:U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05"/>
  <sheetViews>
    <sheetView topLeftCell="A40" workbookViewId="0">
      <selection activeCell="H41" sqref="H41"/>
    </sheetView>
  </sheetViews>
  <sheetFormatPr defaultRowHeight="12.75"/>
  <cols>
    <col min="1" max="1" width="3.140625" style="1" customWidth="1"/>
    <col min="2" max="2" width="6.7109375" style="1" customWidth="1"/>
    <col min="3" max="3" width="7.42578125" style="1" customWidth="1"/>
    <col min="4" max="4" width="27.28515625" style="1" customWidth="1"/>
    <col min="5" max="6" width="12.5703125" style="1" hidden="1" customWidth="1"/>
    <col min="7" max="7" width="11" style="1" customWidth="1"/>
    <col min="8" max="8" width="10" style="1" customWidth="1"/>
    <col min="9" max="9" width="14.85546875" style="1" customWidth="1"/>
    <col min="10" max="10" width="10.5703125" style="1" customWidth="1"/>
    <col min="11" max="11" width="11.7109375" style="1" customWidth="1"/>
    <col min="12" max="12" width="12.5703125" style="1" customWidth="1"/>
    <col min="13" max="13" width="16.5703125" style="1" customWidth="1"/>
    <col min="14" max="14" width="15.42578125" style="1" customWidth="1"/>
    <col min="15" max="15" width="24.140625" style="1" customWidth="1"/>
    <col min="16" max="16" width="12.85546875" style="1" customWidth="1"/>
    <col min="17" max="17" width="13" style="1" customWidth="1"/>
    <col min="18" max="18" width="18.28515625" style="1" customWidth="1"/>
    <col min="19" max="22" width="9.140625" style="1"/>
    <col min="23" max="23" width="12.7109375" style="1" customWidth="1"/>
    <col min="24" max="24" width="11.7109375" style="1" customWidth="1"/>
    <col min="25" max="25" width="13.140625" style="1" customWidth="1"/>
    <col min="26" max="16384" width="9.140625" style="1"/>
  </cols>
  <sheetData>
    <row r="1" spans="1:25" ht="15.75">
      <c r="O1" s="124"/>
      <c r="P1" s="125"/>
      <c r="Q1" s="125"/>
      <c r="R1" s="125"/>
    </row>
    <row r="2" spans="1:25" ht="15.75">
      <c r="A2" s="126" t="s">
        <v>20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2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W3" s="123" t="s">
        <v>114</v>
      </c>
      <c r="X3" s="123"/>
      <c r="Y3" s="123"/>
    </row>
    <row r="4" spans="1:25">
      <c r="A4" s="128" t="s">
        <v>0</v>
      </c>
      <c r="B4" s="128" t="s">
        <v>118</v>
      </c>
      <c r="C4" s="128" t="s">
        <v>119</v>
      </c>
      <c r="D4" s="128" t="s">
        <v>2</v>
      </c>
      <c r="E4" s="34"/>
      <c r="F4" s="34"/>
      <c r="G4" s="129" t="s">
        <v>1</v>
      </c>
      <c r="H4" s="129" t="s">
        <v>3</v>
      </c>
      <c r="I4" s="116" t="s">
        <v>17</v>
      </c>
      <c r="J4" s="116" t="s">
        <v>18</v>
      </c>
      <c r="K4" s="116" t="s">
        <v>19</v>
      </c>
      <c r="L4" s="117" t="s">
        <v>10</v>
      </c>
      <c r="M4" s="117"/>
      <c r="N4" s="117"/>
      <c r="O4" s="118" t="s">
        <v>9</v>
      </c>
      <c r="P4" s="118"/>
      <c r="Q4" s="118"/>
      <c r="R4" s="118"/>
      <c r="T4" s="116" t="s">
        <v>102</v>
      </c>
      <c r="U4" s="116" t="s">
        <v>103</v>
      </c>
      <c r="W4" s="116" t="s">
        <v>17</v>
      </c>
      <c r="X4" s="116" t="s">
        <v>18</v>
      </c>
      <c r="Y4" s="116" t="s">
        <v>19</v>
      </c>
    </row>
    <row r="5" spans="1:25" ht="114.75">
      <c r="A5" s="128"/>
      <c r="B5" s="128"/>
      <c r="C5" s="128"/>
      <c r="D5" s="128"/>
      <c r="E5" s="35"/>
      <c r="F5" s="35" t="s">
        <v>14</v>
      </c>
      <c r="G5" s="130"/>
      <c r="H5" s="130"/>
      <c r="I5" s="116"/>
      <c r="J5" s="116"/>
      <c r="K5" s="116"/>
      <c r="L5" s="38" t="s">
        <v>5</v>
      </c>
      <c r="M5" s="38" t="s">
        <v>4</v>
      </c>
      <c r="N5" s="2" t="s">
        <v>15</v>
      </c>
      <c r="O5" s="30" t="s">
        <v>16</v>
      </c>
      <c r="P5" s="3" t="s">
        <v>6</v>
      </c>
      <c r="Q5" s="3" t="s">
        <v>7</v>
      </c>
      <c r="R5" s="3" t="s">
        <v>8</v>
      </c>
      <c r="T5" s="116"/>
      <c r="U5" s="116"/>
      <c r="W5" s="116"/>
      <c r="X5" s="116"/>
      <c r="Y5" s="116"/>
    </row>
    <row r="6" spans="1:25">
      <c r="A6" s="89"/>
      <c r="B6" s="33"/>
      <c r="C6" s="33"/>
      <c r="D6" s="34"/>
      <c r="E6" s="35"/>
      <c r="F6" s="35"/>
      <c r="G6" s="35"/>
      <c r="H6" s="35"/>
      <c r="I6" s="90"/>
      <c r="J6" s="90"/>
      <c r="K6" s="90"/>
      <c r="L6" s="38"/>
      <c r="M6" s="38"/>
      <c r="N6" s="2"/>
      <c r="O6" s="30"/>
      <c r="P6" s="3"/>
      <c r="Q6" s="3"/>
      <c r="R6" s="3"/>
      <c r="T6" s="36"/>
      <c r="U6" s="36"/>
      <c r="W6" s="36"/>
      <c r="X6" s="36"/>
      <c r="Y6" s="90"/>
    </row>
    <row r="7" spans="1:25" ht="25.5">
      <c r="A7" s="31">
        <v>1</v>
      </c>
      <c r="B7" s="82"/>
      <c r="C7" s="82" t="s">
        <v>116</v>
      </c>
      <c r="D7" s="46" t="s">
        <v>24</v>
      </c>
      <c r="E7" s="47">
        <v>148</v>
      </c>
      <c r="F7" s="17" t="s">
        <v>13</v>
      </c>
      <c r="G7" s="21" t="s">
        <v>104</v>
      </c>
      <c r="H7" s="47">
        <v>148</v>
      </c>
      <c r="I7" s="16">
        <v>17.47</v>
      </c>
      <c r="J7" s="16">
        <f>T7*122/100</f>
        <v>19.385800000000003</v>
      </c>
      <c r="K7" s="16">
        <f>U7*122/100</f>
        <v>18.348799999999997</v>
      </c>
      <c r="L7" s="12">
        <f>ROUND((I7+K7+J7)/3,2)</f>
        <v>18.399999999999999</v>
      </c>
      <c r="M7" s="10">
        <f>SQRT(((SUM((POWER(I7-L7,2)),(POWER(J7-L7,2)),(POWER(K7-L7,2)))/(COLUMNS(I7:K7)-1))))</f>
        <v>0.95898985396092928</v>
      </c>
      <c r="N7" s="11">
        <f>M7/L7*100</f>
        <v>5.2119013802224421</v>
      </c>
      <c r="O7" s="12">
        <f t="shared" ref="O7:O38" si="0">((H7/3)*(SUM(I7:K7)))</f>
        <v>2723.4269333333336</v>
      </c>
      <c r="P7" s="32">
        <f t="shared" ref="P7:P38" si="1">O7/H7</f>
        <v>18.401533333333337</v>
      </c>
      <c r="Q7" s="12">
        <f>ROUNDDOWN(P7,2)</f>
        <v>18.399999999999999</v>
      </c>
      <c r="R7" s="13">
        <f t="shared" ref="R7:R38" si="2">Q7*H7</f>
        <v>2723.2</v>
      </c>
      <c r="T7" s="45">
        <v>15.89</v>
      </c>
      <c r="U7" s="45">
        <v>15.04</v>
      </c>
      <c r="W7" s="45">
        <f>I7*H7</f>
        <v>2585.56</v>
      </c>
      <c r="X7" s="45">
        <f>J7*H7</f>
        <v>2869.0984000000003</v>
      </c>
      <c r="Y7" s="16">
        <f>K7*H7</f>
        <v>2715.6223999999997</v>
      </c>
    </row>
    <row r="8" spans="1:25" ht="25.5">
      <c r="A8" s="31">
        <v>2</v>
      </c>
      <c r="B8" s="82"/>
      <c r="C8" s="82" t="s">
        <v>116</v>
      </c>
      <c r="D8" s="46" t="s">
        <v>25</v>
      </c>
      <c r="E8" s="47">
        <v>140</v>
      </c>
      <c r="F8" s="15"/>
      <c r="G8" s="21" t="s">
        <v>104</v>
      </c>
      <c r="H8" s="47">
        <v>140</v>
      </c>
      <c r="I8" s="45">
        <v>25.17</v>
      </c>
      <c r="J8" s="16">
        <f>T8*122/100</f>
        <v>27.937999999999999</v>
      </c>
      <c r="K8" s="16">
        <f t="shared" ref="K8:K70" si="3">U8*122/100</f>
        <v>26.4252</v>
      </c>
      <c r="L8" s="12">
        <f t="shared" ref="L8:L71" si="4">ROUND((I8+K8+J8)/3,2)</f>
        <v>26.51</v>
      </c>
      <c r="M8" s="10">
        <f t="shared" ref="M8:M71" si="5">SQRT(((SUM((POWER(I8-L8,2)),(POWER(J8-L8,2)),(POWER(K8-L8,2)))/(COLUMNS(I8:K8)-1))))</f>
        <v>1.3859969408335633</v>
      </c>
      <c r="N8" s="11">
        <f t="shared" ref="N8:N71" si="6">M8/L8*100</f>
        <v>5.2282042279651577</v>
      </c>
      <c r="O8" s="12">
        <f t="shared" si="0"/>
        <v>3711.5493333333334</v>
      </c>
      <c r="P8" s="32">
        <f t="shared" si="1"/>
        <v>26.511066666666668</v>
      </c>
      <c r="Q8" s="12">
        <f t="shared" ref="Q8:Q71" si="7">ROUNDDOWN(P8,2)</f>
        <v>26.51</v>
      </c>
      <c r="R8" s="13">
        <f t="shared" si="2"/>
        <v>3711.4</v>
      </c>
      <c r="T8" s="45">
        <v>22.9</v>
      </c>
      <c r="U8" s="45">
        <v>21.66</v>
      </c>
      <c r="W8" s="45">
        <f t="shared" ref="W8:W71" si="8">I8*H8</f>
        <v>3523.8</v>
      </c>
      <c r="X8" s="45">
        <f t="shared" ref="X8:X71" si="9">J8*H8</f>
        <v>3911.3199999999997</v>
      </c>
      <c r="Y8" s="16">
        <f t="shared" ref="Y8:Y71" si="10">K8*H8</f>
        <v>3699.5280000000002</v>
      </c>
    </row>
    <row r="9" spans="1:25" ht="25.5">
      <c r="A9" s="31">
        <v>3</v>
      </c>
      <c r="B9" s="82"/>
      <c r="C9" s="82" t="s">
        <v>116</v>
      </c>
      <c r="D9" s="49" t="s">
        <v>26</v>
      </c>
      <c r="E9" s="67">
        <v>15</v>
      </c>
      <c r="F9" s="68"/>
      <c r="G9" s="21" t="s">
        <v>101</v>
      </c>
      <c r="H9" s="70">
        <v>15</v>
      </c>
      <c r="I9" s="45">
        <v>68.150000000000006</v>
      </c>
      <c r="J9" s="16">
        <f t="shared" ref="J9:K72" si="11">T9*122/100</f>
        <v>75.652199999999993</v>
      </c>
      <c r="K9" s="16">
        <f t="shared" si="3"/>
        <v>71.552999999999997</v>
      </c>
      <c r="L9" s="12">
        <f t="shared" si="4"/>
        <v>71.790000000000006</v>
      </c>
      <c r="M9" s="10">
        <f t="shared" si="5"/>
        <v>3.7564849154495423</v>
      </c>
      <c r="N9" s="11">
        <f t="shared" si="6"/>
        <v>5.2326019159347297</v>
      </c>
      <c r="O9" s="12">
        <f t="shared" si="0"/>
        <v>1076.7760000000001</v>
      </c>
      <c r="P9" s="32">
        <f t="shared" si="1"/>
        <v>71.785066666666665</v>
      </c>
      <c r="Q9" s="12">
        <f t="shared" si="7"/>
        <v>71.78</v>
      </c>
      <c r="R9" s="13">
        <f t="shared" si="2"/>
        <v>1076.7</v>
      </c>
      <c r="T9" s="45">
        <v>62.01</v>
      </c>
      <c r="U9" s="45">
        <v>58.65</v>
      </c>
      <c r="W9" s="45">
        <f t="shared" si="8"/>
        <v>1022.2500000000001</v>
      </c>
      <c r="X9" s="45">
        <f t="shared" si="9"/>
        <v>1134.7829999999999</v>
      </c>
      <c r="Y9" s="16">
        <f t="shared" si="10"/>
        <v>1073.2950000000001</v>
      </c>
    </row>
    <row r="10" spans="1:25" ht="25.5">
      <c r="A10" s="31">
        <v>4</v>
      </c>
      <c r="B10" s="82"/>
      <c r="C10" s="82"/>
      <c r="D10" s="46" t="s">
        <v>27</v>
      </c>
      <c r="E10" s="47">
        <v>24</v>
      </c>
      <c r="F10" s="15"/>
      <c r="G10" s="21" t="s">
        <v>104</v>
      </c>
      <c r="H10" s="47">
        <v>24</v>
      </c>
      <c r="I10" s="45">
        <v>41.06</v>
      </c>
      <c r="J10" s="16">
        <f t="shared" si="11"/>
        <v>45.5792</v>
      </c>
      <c r="K10" s="16">
        <f t="shared" si="3"/>
        <v>43.114800000000002</v>
      </c>
      <c r="L10" s="12">
        <f t="shared" si="4"/>
        <v>43.25</v>
      </c>
      <c r="M10" s="10">
        <f t="shared" si="5"/>
        <v>2.262692166424765</v>
      </c>
      <c r="N10" s="11">
        <f t="shared" si="6"/>
        <v>5.231658188265353</v>
      </c>
      <c r="O10" s="12">
        <f t="shared" si="0"/>
        <v>1038.0320000000002</v>
      </c>
      <c r="P10" s="32">
        <f t="shared" si="1"/>
        <v>43.251333333333342</v>
      </c>
      <c r="Q10" s="12">
        <f t="shared" si="7"/>
        <v>43.25</v>
      </c>
      <c r="R10" s="13">
        <f t="shared" si="2"/>
        <v>1038</v>
      </c>
      <c r="T10" s="45">
        <v>37.36</v>
      </c>
      <c r="U10" s="45">
        <v>35.340000000000003</v>
      </c>
      <c r="W10" s="45">
        <f t="shared" si="8"/>
        <v>985.44</v>
      </c>
      <c r="X10" s="45">
        <f t="shared" si="9"/>
        <v>1093.9007999999999</v>
      </c>
      <c r="Y10" s="16">
        <f t="shared" si="10"/>
        <v>1034.7552000000001</v>
      </c>
    </row>
    <row r="11" spans="1:25" ht="25.5">
      <c r="A11" s="31">
        <v>5</v>
      </c>
      <c r="B11" s="82"/>
      <c r="C11" s="82"/>
      <c r="D11" s="46" t="s">
        <v>28</v>
      </c>
      <c r="E11" s="47">
        <v>126</v>
      </c>
      <c r="F11" s="15"/>
      <c r="G11" s="21" t="s">
        <v>104</v>
      </c>
      <c r="H11" s="47">
        <v>126</v>
      </c>
      <c r="I11" s="45">
        <v>128.86000000000001</v>
      </c>
      <c r="J11" s="16">
        <f t="shared" si="11"/>
        <v>143.03279999999998</v>
      </c>
      <c r="K11" s="16">
        <f t="shared" si="3"/>
        <v>135.298</v>
      </c>
      <c r="L11" s="12">
        <f t="shared" si="4"/>
        <v>135.72999999999999</v>
      </c>
      <c r="M11" s="10">
        <f t="shared" si="5"/>
        <v>7.0962811331006161</v>
      </c>
      <c r="N11" s="11">
        <f t="shared" si="6"/>
        <v>5.2282333552645817</v>
      </c>
      <c r="O11" s="12">
        <f t="shared" si="0"/>
        <v>17102.013599999998</v>
      </c>
      <c r="P11" s="32">
        <f t="shared" si="1"/>
        <v>135.73026666666667</v>
      </c>
      <c r="Q11" s="12">
        <f t="shared" si="7"/>
        <v>135.72999999999999</v>
      </c>
      <c r="R11" s="13">
        <f t="shared" si="2"/>
        <v>17101.98</v>
      </c>
      <c r="T11" s="45">
        <v>117.24</v>
      </c>
      <c r="U11" s="45">
        <v>110.9</v>
      </c>
      <c r="W11" s="45">
        <f t="shared" si="8"/>
        <v>16236.360000000002</v>
      </c>
      <c r="X11" s="45">
        <f t="shared" si="9"/>
        <v>18022.132799999996</v>
      </c>
      <c r="Y11" s="16">
        <f t="shared" si="10"/>
        <v>17047.547999999999</v>
      </c>
    </row>
    <row r="12" spans="1:25" ht="38.25">
      <c r="A12" s="31">
        <v>6</v>
      </c>
      <c r="B12" s="82"/>
      <c r="C12" s="82"/>
      <c r="D12" s="46" t="s">
        <v>29</v>
      </c>
      <c r="E12" s="47">
        <v>73</v>
      </c>
      <c r="F12" s="15"/>
      <c r="G12" s="21" t="s">
        <v>101</v>
      </c>
      <c r="H12" s="47">
        <v>73</v>
      </c>
      <c r="I12" s="45">
        <v>89.73</v>
      </c>
      <c r="J12" s="16">
        <f t="shared" si="11"/>
        <v>99.600799999999992</v>
      </c>
      <c r="K12" s="16">
        <f t="shared" si="3"/>
        <v>94.220600000000019</v>
      </c>
      <c r="L12" s="12">
        <f t="shared" si="4"/>
        <v>94.52</v>
      </c>
      <c r="M12" s="10">
        <f t="shared" si="5"/>
        <v>4.942077953654711</v>
      </c>
      <c r="N12" s="11">
        <f t="shared" si="6"/>
        <v>5.2286055370870832</v>
      </c>
      <c r="O12" s="12">
        <f t="shared" si="0"/>
        <v>6899.7507333333342</v>
      </c>
      <c r="P12" s="32">
        <f t="shared" si="1"/>
        <v>94.517133333333348</v>
      </c>
      <c r="Q12" s="12">
        <f t="shared" si="7"/>
        <v>94.51</v>
      </c>
      <c r="R12" s="13">
        <f t="shared" si="2"/>
        <v>6899.2300000000005</v>
      </c>
      <c r="T12" s="45">
        <v>81.64</v>
      </c>
      <c r="U12" s="45">
        <v>77.23</v>
      </c>
      <c r="W12" s="45">
        <f t="shared" si="8"/>
        <v>6550.29</v>
      </c>
      <c r="X12" s="45">
        <f t="shared" si="9"/>
        <v>7270.8583999999992</v>
      </c>
      <c r="Y12" s="16">
        <f t="shared" si="10"/>
        <v>6878.1038000000017</v>
      </c>
    </row>
    <row r="13" spans="1:25" s="66" customFormat="1">
      <c r="A13" s="54">
        <v>7</v>
      </c>
      <c r="B13" s="83"/>
      <c r="C13" s="83"/>
      <c r="D13" s="55" t="s">
        <v>30</v>
      </c>
      <c r="E13" s="56">
        <v>15</v>
      </c>
      <c r="F13" s="57"/>
      <c r="G13" s="58" t="s">
        <v>101</v>
      </c>
      <c r="H13" s="56">
        <v>15</v>
      </c>
      <c r="I13" s="59">
        <v>389.34</v>
      </c>
      <c r="J13" s="60">
        <f t="shared" si="11"/>
        <v>432.1728</v>
      </c>
      <c r="K13" s="60">
        <f t="shared" si="3"/>
        <v>408.80979999999994</v>
      </c>
      <c r="L13" s="61">
        <f t="shared" si="4"/>
        <v>410.11</v>
      </c>
      <c r="M13" s="62">
        <f t="shared" si="5"/>
        <v>21.445868645032789</v>
      </c>
      <c r="N13" s="63">
        <f t="shared" si="6"/>
        <v>5.229296687482087</v>
      </c>
      <c r="O13" s="61">
        <f t="shared" si="0"/>
        <v>6151.6129999999994</v>
      </c>
      <c r="P13" s="64">
        <f t="shared" si="1"/>
        <v>410.10753333333327</v>
      </c>
      <c r="Q13" s="61">
        <f t="shared" si="7"/>
        <v>410.1</v>
      </c>
      <c r="R13" s="65">
        <f t="shared" si="2"/>
        <v>6151.5</v>
      </c>
      <c r="T13" s="59">
        <v>354.24</v>
      </c>
      <c r="U13" s="59">
        <v>335.09</v>
      </c>
      <c r="W13" s="59">
        <f t="shared" si="8"/>
        <v>5840.0999999999995</v>
      </c>
      <c r="X13" s="59">
        <f t="shared" si="9"/>
        <v>6482.5919999999996</v>
      </c>
      <c r="Y13" s="60">
        <f t="shared" si="10"/>
        <v>6132.146999999999</v>
      </c>
    </row>
    <row r="14" spans="1:25" s="66" customFormat="1">
      <c r="A14" s="54">
        <v>8</v>
      </c>
      <c r="B14" s="83"/>
      <c r="C14" s="83"/>
      <c r="D14" s="55" t="s">
        <v>31</v>
      </c>
      <c r="E14" s="56">
        <v>32</v>
      </c>
      <c r="F14" s="57"/>
      <c r="G14" s="58" t="s">
        <v>101</v>
      </c>
      <c r="H14" s="56">
        <v>32</v>
      </c>
      <c r="I14" s="59">
        <v>477.28</v>
      </c>
      <c r="J14" s="60">
        <f t="shared" si="11"/>
        <v>529.78499999999997</v>
      </c>
      <c r="K14" s="60">
        <f t="shared" si="3"/>
        <v>501.13939999999997</v>
      </c>
      <c r="L14" s="61">
        <f t="shared" si="4"/>
        <v>502.73</v>
      </c>
      <c r="M14" s="62">
        <f t="shared" si="5"/>
        <v>26.288833497894117</v>
      </c>
      <c r="N14" s="63">
        <f t="shared" si="6"/>
        <v>5.2292151846705224</v>
      </c>
      <c r="O14" s="61">
        <f t="shared" si="0"/>
        <v>16087.513599999998</v>
      </c>
      <c r="P14" s="64">
        <f t="shared" si="1"/>
        <v>502.73479999999995</v>
      </c>
      <c r="Q14" s="61">
        <f t="shared" si="7"/>
        <v>502.73</v>
      </c>
      <c r="R14" s="65">
        <f t="shared" si="2"/>
        <v>16087.36</v>
      </c>
      <c r="T14" s="59">
        <v>434.25</v>
      </c>
      <c r="U14" s="59">
        <v>410.77</v>
      </c>
      <c r="W14" s="59">
        <f t="shared" si="8"/>
        <v>15272.96</v>
      </c>
      <c r="X14" s="59">
        <f t="shared" si="9"/>
        <v>16953.12</v>
      </c>
      <c r="Y14" s="60">
        <f t="shared" si="10"/>
        <v>16036.460799999999</v>
      </c>
    </row>
    <row r="15" spans="1:25" s="79" customFormat="1" ht="25.5">
      <c r="A15" s="31">
        <v>9</v>
      </c>
      <c r="B15" s="82"/>
      <c r="C15" s="82"/>
      <c r="D15" s="49" t="s">
        <v>110</v>
      </c>
      <c r="E15" s="70">
        <v>1500</v>
      </c>
      <c r="F15" s="71"/>
      <c r="G15" s="21" t="s">
        <v>101</v>
      </c>
      <c r="H15" s="70">
        <v>1500</v>
      </c>
      <c r="I15" s="72">
        <f>413.9/100</f>
        <v>4.1389999999999993</v>
      </c>
      <c r="J15" s="73">
        <f>T15*122/100/100</f>
        <v>4.5942759999999989</v>
      </c>
      <c r="K15" s="73">
        <f>U15*122/100/100</f>
        <v>4.346006</v>
      </c>
      <c r="L15" s="74">
        <f t="shared" si="4"/>
        <v>4.3600000000000003</v>
      </c>
      <c r="M15" s="75">
        <f t="shared" si="5"/>
        <v>0.22794963940747939</v>
      </c>
      <c r="N15" s="76">
        <f t="shared" si="6"/>
        <v>5.228202738703656</v>
      </c>
      <c r="O15" s="74">
        <f t="shared" si="0"/>
        <v>6539.6409999999996</v>
      </c>
      <c r="P15" s="77">
        <f t="shared" si="1"/>
        <v>4.3597606666666664</v>
      </c>
      <c r="Q15" s="12">
        <f t="shared" si="7"/>
        <v>4.3499999999999996</v>
      </c>
      <c r="R15" s="78">
        <f t="shared" si="2"/>
        <v>6524.9999999999991</v>
      </c>
      <c r="T15" s="72">
        <v>376.58</v>
      </c>
      <c r="U15" s="72">
        <v>356.23</v>
      </c>
      <c r="W15" s="45">
        <f t="shared" si="8"/>
        <v>6208.4999999999991</v>
      </c>
      <c r="X15" s="45">
        <f t="shared" si="9"/>
        <v>6891.4139999999979</v>
      </c>
      <c r="Y15" s="16">
        <f t="shared" si="10"/>
        <v>6519.009</v>
      </c>
    </row>
    <row r="16" spans="1:25" s="79" customFormat="1" ht="25.5">
      <c r="A16" s="31">
        <v>10</v>
      </c>
      <c r="B16" s="82"/>
      <c r="C16" s="82"/>
      <c r="D16" s="49" t="s">
        <v>111</v>
      </c>
      <c r="E16" s="70">
        <v>2250</v>
      </c>
      <c r="F16" s="71"/>
      <c r="G16" s="21" t="s">
        <v>101</v>
      </c>
      <c r="H16" s="70">
        <v>2250</v>
      </c>
      <c r="I16" s="72">
        <f>2107.72/250</f>
        <v>8.4308799999999984</v>
      </c>
      <c r="J16" s="73">
        <f>T16*122/100/250</f>
        <v>9.3582784000000014</v>
      </c>
      <c r="K16" s="73">
        <f>U16*122/100/250</f>
        <v>8.8524176000000008</v>
      </c>
      <c r="L16" s="74">
        <f t="shared" si="4"/>
        <v>8.8800000000000008</v>
      </c>
      <c r="M16" s="75">
        <f t="shared" si="5"/>
        <v>0.46433812631331639</v>
      </c>
      <c r="N16" s="76">
        <f t="shared" si="6"/>
        <v>5.2290329539787876</v>
      </c>
      <c r="O16" s="74">
        <f t="shared" si="0"/>
        <v>19981.182000000001</v>
      </c>
      <c r="P16" s="77">
        <f t="shared" si="1"/>
        <v>8.8805253333333329</v>
      </c>
      <c r="Q16" s="74">
        <f t="shared" si="7"/>
        <v>8.8800000000000008</v>
      </c>
      <c r="R16" s="78">
        <f t="shared" si="2"/>
        <v>19980</v>
      </c>
      <c r="T16" s="72">
        <v>1917.68</v>
      </c>
      <c r="U16" s="72">
        <v>1814.02</v>
      </c>
      <c r="W16" s="72">
        <f t="shared" si="8"/>
        <v>18969.479999999996</v>
      </c>
      <c r="X16" s="72">
        <f t="shared" si="9"/>
        <v>21056.126400000005</v>
      </c>
      <c r="Y16" s="73">
        <f t="shared" si="10"/>
        <v>19917.939600000002</v>
      </c>
    </row>
    <row r="17" spans="1:25" s="79" customFormat="1" ht="25.5">
      <c r="A17" s="31">
        <v>11</v>
      </c>
      <c r="B17" s="82"/>
      <c r="C17" s="82"/>
      <c r="D17" s="49" t="s">
        <v>112</v>
      </c>
      <c r="E17" s="70">
        <v>1500</v>
      </c>
      <c r="F17" s="71"/>
      <c r="G17" s="21" t="s">
        <v>101</v>
      </c>
      <c r="H17" s="70">
        <v>1500</v>
      </c>
      <c r="I17" s="72">
        <f>496.71/100</f>
        <v>4.9670999999999994</v>
      </c>
      <c r="J17" s="73">
        <f>T17*122/100/100</f>
        <v>5.5134239999999997</v>
      </c>
      <c r="K17" s="73">
        <f>U17*122/100/100</f>
        <v>5.2154999999999996</v>
      </c>
      <c r="L17" s="74">
        <f t="shared" si="4"/>
        <v>5.23</v>
      </c>
      <c r="M17" s="75">
        <f t="shared" si="5"/>
        <v>0.27354690984911539</v>
      </c>
      <c r="N17" s="76">
        <f t="shared" si="6"/>
        <v>5.230342444533755</v>
      </c>
      <c r="O17" s="74">
        <f t="shared" si="0"/>
        <v>7848.0119999999988</v>
      </c>
      <c r="P17" s="77">
        <f t="shared" si="1"/>
        <v>5.2320079999999995</v>
      </c>
      <c r="Q17" s="12">
        <f t="shared" si="7"/>
        <v>5.23</v>
      </c>
      <c r="R17" s="78">
        <f t="shared" si="2"/>
        <v>7845.0000000000009</v>
      </c>
      <c r="T17" s="72">
        <v>451.92</v>
      </c>
      <c r="U17" s="72">
        <v>427.5</v>
      </c>
      <c r="W17" s="45">
        <f t="shared" si="8"/>
        <v>7450.6499999999987</v>
      </c>
      <c r="X17" s="45">
        <f t="shared" si="9"/>
        <v>8270.1359999999986</v>
      </c>
      <c r="Y17" s="16">
        <f t="shared" si="10"/>
        <v>7823.2499999999991</v>
      </c>
    </row>
    <row r="18" spans="1:25" s="79" customFormat="1" ht="25.5">
      <c r="A18" s="31">
        <v>12</v>
      </c>
      <c r="B18" s="84" t="s">
        <v>115</v>
      </c>
      <c r="C18" s="82" t="s">
        <v>117</v>
      </c>
      <c r="D18" s="49" t="s">
        <v>32</v>
      </c>
      <c r="E18" s="70">
        <v>290</v>
      </c>
      <c r="F18" s="71"/>
      <c r="G18" s="21" t="s">
        <v>101</v>
      </c>
      <c r="H18" s="70">
        <v>290</v>
      </c>
      <c r="I18" s="72">
        <v>42.18</v>
      </c>
      <c r="J18" s="73">
        <f t="shared" si="11"/>
        <v>46.823600000000006</v>
      </c>
      <c r="K18" s="73">
        <f t="shared" si="3"/>
        <v>44.285999999999994</v>
      </c>
      <c r="L18" s="74">
        <f t="shared" si="4"/>
        <v>44.43</v>
      </c>
      <c r="M18" s="75">
        <f t="shared" si="5"/>
        <v>2.3251405290863638</v>
      </c>
      <c r="N18" s="76">
        <f t="shared" si="6"/>
        <v>5.2332670022200398</v>
      </c>
      <c r="O18" s="74">
        <f t="shared" si="0"/>
        <v>12884.661333333335</v>
      </c>
      <c r="P18" s="77">
        <f t="shared" si="1"/>
        <v>44.429866666666676</v>
      </c>
      <c r="Q18" s="12">
        <f t="shared" si="7"/>
        <v>44.42</v>
      </c>
      <c r="R18" s="78">
        <f t="shared" si="2"/>
        <v>12881.800000000001</v>
      </c>
      <c r="T18" s="72">
        <v>38.380000000000003</v>
      </c>
      <c r="U18" s="72">
        <v>36.299999999999997</v>
      </c>
      <c r="W18" s="45">
        <f t="shared" si="8"/>
        <v>12232.2</v>
      </c>
      <c r="X18" s="45">
        <f t="shared" si="9"/>
        <v>13578.844000000001</v>
      </c>
      <c r="Y18" s="16">
        <f t="shared" si="10"/>
        <v>12842.939999999999</v>
      </c>
    </row>
    <row r="19" spans="1:25" s="79" customFormat="1" ht="25.5">
      <c r="A19" s="31">
        <v>13</v>
      </c>
      <c r="B19" s="85" t="s">
        <v>115</v>
      </c>
      <c r="C19" s="82"/>
      <c r="D19" s="49" t="s">
        <v>33</v>
      </c>
      <c r="E19" s="70">
        <v>151</v>
      </c>
      <c r="F19" s="71"/>
      <c r="G19" s="21" t="s">
        <v>104</v>
      </c>
      <c r="H19" s="70">
        <v>151</v>
      </c>
      <c r="I19" s="72">
        <v>356.01</v>
      </c>
      <c r="J19" s="73">
        <f t="shared" si="11"/>
        <v>395.17020000000002</v>
      </c>
      <c r="K19" s="73">
        <f t="shared" si="3"/>
        <v>373.80799999999994</v>
      </c>
      <c r="L19" s="74">
        <f t="shared" si="4"/>
        <v>375</v>
      </c>
      <c r="M19" s="75">
        <f t="shared" si="5"/>
        <v>19.607115188624785</v>
      </c>
      <c r="N19" s="76">
        <f t="shared" si="6"/>
        <v>5.2285640502999424</v>
      </c>
      <c r="O19" s="74">
        <f t="shared" si="0"/>
        <v>56624.40606666667</v>
      </c>
      <c r="P19" s="77">
        <f t="shared" si="1"/>
        <v>374.99606666666671</v>
      </c>
      <c r="Q19" s="12">
        <f t="shared" si="7"/>
        <v>374.99</v>
      </c>
      <c r="R19" s="78">
        <f t="shared" si="2"/>
        <v>56623.49</v>
      </c>
      <c r="T19" s="72">
        <v>323.91000000000003</v>
      </c>
      <c r="U19" s="72">
        <v>306.39999999999998</v>
      </c>
      <c r="W19" s="45">
        <f t="shared" si="8"/>
        <v>53757.51</v>
      </c>
      <c r="X19" s="45">
        <f t="shared" si="9"/>
        <v>59670.700200000007</v>
      </c>
      <c r="Y19" s="16">
        <f t="shared" si="10"/>
        <v>56445.007999999987</v>
      </c>
    </row>
    <row r="20" spans="1:25" s="79" customFormat="1" ht="25.5">
      <c r="A20" s="31">
        <v>14</v>
      </c>
      <c r="B20" s="85" t="s">
        <v>115</v>
      </c>
      <c r="C20" s="82"/>
      <c r="D20" s="49" t="s">
        <v>34</v>
      </c>
      <c r="E20" s="70">
        <v>15</v>
      </c>
      <c r="F20" s="71"/>
      <c r="G20" s="21" t="s">
        <v>104</v>
      </c>
      <c r="H20" s="70">
        <v>15</v>
      </c>
      <c r="I20" s="72">
        <v>535.9</v>
      </c>
      <c r="J20" s="73">
        <f t="shared" si="11"/>
        <v>594.84759999999994</v>
      </c>
      <c r="K20" s="73">
        <f t="shared" si="3"/>
        <v>562.70060000000001</v>
      </c>
      <c r="L20" s="74">
        <f t="shared" si="4"/>
        <v>564.48</v>
      </c>
      <c r="M20" s="75">
        <f t="shared" si="5"/>
        <v>29.514181287306599</v>
      </c>
      <c r="N20" s="76">
        <f t="shared" si="6"/>
        <v>5.2285610273714926</v>
      </c>
      <c r="O20" s="74">
        <f t="shared" si="0"/>
        <v>8467.2409999999982</v>
      </c>
      <c r="P20" s="77">
        <f t="shared" si="1"/>
        <v>564.48273333333316</v>
      </c>
      <c r="Q20" s="12">
        <f t="shared" si="7"/>
        <v>564.48</v>
      </c>
      <c r="R20" s="78">
        <f t="shared" si="2"/>
        <v>8467.2000000000007</v>
      </c>
      <c r="T20" s="72">
        <v>487.58</v>
      </c>
      <c r="U20" s="72">
        <v>461.23</v>
      </c>
      <c r="W20" s="45">
        <f t="shared" si="8"/>
        <v>8038.5</v>
      </c>
      <c r="X20" s="45">
        <f t="shared" si="9"/>
        <v>8922.7139999999999</v>
      </c>
      <c r="Y20" s="16">
        <f t="shared" si="10"/>
        <v>8440.509</v>
      </c>
    </row>
    <row r="21" spans="1:25">
      <c r="A21" s="31">
        <v>15</v>
      </c>
      <c r="B21" s="82"/>
      <c r="C21" s="82"/>
      <c r="D21" s="46" t="s">
        <v>35</v>
      </c>
      <c r="E21" s="47">
        <v>10</v>
      </c>
      <c r="F21" s="15"/>
      <c r="G21" s="21" t="s">
        <v>101</v>
      </c>
      <c r="H21" s="47">
        <v>10</v>
      </c>
      <c r="I21" s="45">
        <v>58.77</v>
      </c>
      <c r="J21" s="16">
        <f t="shared" si="11"/>
        <v>65.233400000000003</v>
      </c>
      <c r="K21" s="16">
        <f t="shared" si="3"/>
        <v>61.707599999999999</v>
      </c>
      <c r="L21" s="12">
        <f t="shared" si="4"/>
        <v>61.9</v>
      </c>
      <c r="M21" s="10">
        <f t="shared" si="5"/>
        <v>3.2361607901956915</v>
      </c>
      <c r="N21" s="11">
        <f t="shared" si="6"/>
        <v>5.2280465108169496</v>
      </c>
      <c r="O21" s="12">
        <f t="shared" si="0"/>
        <v>619.03666666666675</v>
      </c>
      <c r="P21" s="32">
        <f t="shared" si="1"/>
        <v>61.903666666666673</v>
      </c>
      <c r="Q21" s="12">
        <f t="shared" si="7"/>
        <v>61.9</v>
      </c>
      <c r="R21" s="13">
        <f t="shared" si="2"/>
        <v>619</v>
      </c>
      <c r="T21" s="45">
        <v>53.47</v>
      </c>
      <c r="U21" s="45">
        <v>50.58</v>
      </c>
      <c r="W21" s="45">
        <f t="shared" si="8"/>
        <v>587.70000000000005</v>
      </c>
      <c r="X21" s="45">
        <f t="shared" si="9"/>
        <v>652.33400000000006</v>
      </c>
      <c r="Y21" s="16">
        <f t="shared" si="10"/>
        <v>617.07600000000002</v>
      </c>
    </row>
    <row r="22" spans="1:25" ht="25.5">
      <c r="A22" s="31">
        <v>16</v>
      </c>
      <c r="B22" s="82"/>
      <c r="C22" s="82"/>
      <c r="D22" s="46" t="s">
        <v>36</v>
      </c>
      <c r="E22" s="47">
        <v>96</v>
      </c>
      <c r="F22" s="15"/>
      <c r="G22" s="21" t="s">
        <v>101</v>
      </c>
      <c r="H22" s="47">
        <v>96</v>
      </c>
      <c r="I22" s="45">
        <v>24.49</v>
      </c>
      <c r="J22" s="16">
        <f t="shared" si="11"/>
        <v>27.181600000000003</v>
      </c>
      <c r="K22" s="16">
        <f t="shared" si="3"/>
        <v>25.717599999999997</v>
      </c>
      <c r="L22" s="12">
        <f t="shared" si="4"/>
        <v>25.8</v>
      </c>
      <c r="M22" s="10">
        <f t="shared" si="5"/>
        <v>1.3475363297514493</v>
      </c>
      <c r="N22" s="11">
        <f t="shared" si="6"/>
        <v>5.223009030044377</v>
      </c>
      <c r="O22" s="12">
        <f t="shared" si="0"/>
        <v>2476.4543999999996</v>
      </c>
      <c r="P22" s="32">
        <f t="shared" si="1"/>
        <v>25.796399999999995</v>
      </c>
      <c r="Q22" s="12">
        <f t="shared" si="7"/>
        <v>25.79</v>
      </c>
      <c r="R22" s="13">
        <f t="shared" si="2"/>
        <v>2475.84</v>
      </c>
      <c r="T22" s="45">
        <v>22.28</v>
      </c>
      <c r="U22" s="45">
        <v>21.08</v>
      </c>
      <c r="W22" s="45">
        <f t="shared" si="8"/>
        <v>2351.04</v>
      </c>
      <c r="X22" s="45">
        <f t="shared" si="9"/>
        <v>2609.4336000000003</v>
      </c>
      <c r="Y22" s="16">
        <f t="shared" si="10"/>
        <v>2468.8895999999995</v>
      </c>
    </row>
    <row r="23" spans="1:25" ht="25.5">
      <c r="A23" s="31">
        <v>17</v>
      </c>
      <c r="B23" s="82"/>
      <c r="C23" s="82"/>
      <c r="D23" s="46" t="s">
        <v>37</v>
      </c>
      <c r="E23" s="47">
        <v>56</v>
      </c>
      <c r="F23" s="15"/>
      <c r="G23" s="21" t="s">
        <v>101</v>
      </c>
      <c r="H23" s="47">
        <v>56</v>
      </c>
      <c r="I23" s="45">
        <v>62.11</v>
      </c>
      <c r="J23" s="16">
        <f t="shared" si="11"/>
        <v>68.9422</v>
      </c>
      <c r="K23" s="16">
        <f t="shared" si="3"/>
        <v>65.221199999999996</v>
      </c>
      <c r="L23" s="12">
        <f t="shared" si="4"/>
        <v>65.42</v>
      </c>
      <c r="M23" s="10">
        <f t="shared" si="5"/>
        <v>3.4206369494583901</v>
      </c>
      <c r="N23" s="11">
        <f t="shared" si="6"/>
        <v>5.2287327261669061</v>
      </c>
      <c r="O23" s="12">
        <f t="shared" si="0"/>
        <v>3663.7701333333334</v>
      </c>
      <c r="P23" s="32">
        <f t="shared" si="1"/>
        <v>65.424466666666675</v>
      </c>
      <c r="Q23" s="12">
        <f t="shared" si="7"/>
        <v>65.42</v>
      </c>
      <c r="R23" s="13">
        <f t="shared" si="2"/>
        <v>3663.52</v>
      </c>
      <c r="T23" s="45">
        <v>56.51</v>
      </c>
      <c r="U23" s="45">
        <v>53.46</v>
      </c>
      <c r="W23" s="45">
        <f t="shared" si="8"/>
        <v>3478.16</v>
      </c>
      <c r="X23" s="45">
        <f t="shared" si="9"/>
        <v>3860.7631999999999</v>
      </c>
      <c r="Y23" s="16">
        <f t="shared" si="10"/>
        <v>3652.3871999999997</v>
      </c>
    </row>
    <row r="24" spans="1:25" ht="25.5">
      <c r="A24" s="31">
        <v>18</v>
      </c>
      <c r="B24" s="82"/>
      <c r="C24" s="82"/>
      <c r="D24" s="46" t="s">
        <v>38</v>
      </c>
      <c r="E24" s="47">
        <v>72</v>
      </c>
      <c r="F24" s="15"/>
      <c r="G24" s="21" t="s">
        <v>101</v>
      </c>
      <c r="H24" s="47">
        <v>72</v>
      </c>
      <c r="I24" s="45">
        <v>31.55</v>
      </c>
      <c r="J24" s="16">
        <f t="shared" si="11"/>
        <v>35.026199999999996</v>
      </c>
      <c r="K24" s="16">
        <f t="shared" si="3"/>
        <v>33.122999999999998</v>
      </c>
      <c r="L24" s="12">
        <f t="shared" si="4"/>
        <v>33.229999999999997</v>
      </c>
      <c r="M24" s="10">
        <f t="shared" si="5"/>
        <v>1.740715864235169</v>
      </c>
      <c r="N24" s="11">
        <f t="shared" si="6"/>
        <v>5.2383865911380356</v>
      </c>
      <c r="O24" s="12">
        <f t="shared" si="0"/>
        <v>2392.7807999999995</v>
      </c>
      <c r="P24" s="32">
        <f t="shared" si="1"/>
        <v>33.233066666666659</v>
      </c>
      <c r="Q24" s="12">
        <f t="shared" si="7"/>
        <v>33.229999999999997</v>
      </c>
      <c r="R24" s="13">
        <f t="shared" si="2"/>
        <v>2392.56</v>
      </c>
      <c r="T24" s="45">
        <v>28.71</v>
      </c>
      <c r="U24" s="45">
        <v>27.15</v>
      </c>
      <c r="W24" s="45">
        <f t="shared" si="8"/>
        <v>2271.6</v>
      </c>
      <c r="X24" s="45">
        <f t="shared" si="9"/>
        <v>2521.8863999999999</v>
      </c>
      <c r="Y24" s="16">
        <f t="shared" si="10"/>
        <v>2384.8559999999998</v>
      </c>
    </row>
    <row r="25" spans="1:25" ht="25.5">
      <c r="A25" s="31">
        <v>19</v>
      </c>
      <c r="B25" s="85" t="s">
        <v>115</v>
      </c>
      <c r="C25" s="82"/>
      <c r="D25" s="46" t="s">
        <v>39</v>
      </c>
      <c r="E25" s="47">
        <v>255</v>
      </c>
      <c r="F25" s="15"/>
      <c r="G25" s="21" t="s">
        <v>104</v>
      </c>
      <c r="H25" s="47">
        <v>255</v>
      </c>
      <c r="I25" s="45">
        <v>48.08</v>
      </c>
      <c r="J25" s="16">
        <f t="shared" si="11"/>
        <v>53.362800000000007</v>
      </c>
      <c r="K25" s="16">
        <f t="shared" si="3"/>
        <v>50.483600000000003</v>
      </c>
      <c r="L25" s="12">
        <f t="shared" si="4"/>
        <v>50.64</v>
      </c>
      <c r="M25" s="10">
        <f t="shared" si="5"/>
        <v>2.6449669941229934</v>
      </c>
      <c r="N25" s="11">
        <f t="shared" si="6"/>
        <v>5.223078582391377</v>
      </c>
      <c r="O25" s="12">
        <f t="shared" si="0"/>
        <v>12913.744000000001</v>
      </c>
      <c r="P25" s="32">
        <f t="shared" si="1"/>
        <v>50.642133333333334</v>
      </c>
      <c r="Q25" s="12">
        <f t="shared" si="7"/>
        <v>50.64</v>
      </c>
      <c r="R25" s="13">
        <f t="shared" si="2"/>
        <v>12913.2</v>
      </c>
      <c r="T25" s="45">
        <v>43.74</v>
      </c>
      <c r="U25" s="45">
        <v>41.38</v>
      </c>
      <c r="W25" s="45">
        <f t="shared" si="8"/>
        <v>12260.4</v>
      </c>
      <c r="X25" s="45">
        <f t="shared" si="9"/>
        <v>13607.514000000001</v>
      </c>
      <c r="Y25" s="16">
        <f t="shared" si="10"/>
        <v>12873.318000000001</v>
      </c>
    </row>
    <row r="26" spans="1:25">
      <c r="A26" s="31">
        <v>20</v>
      </c>
      <c r="B26" s="82"/>
      <c r="C26" s="82"/>
      <c r="D26" s="48" t="s">
        <v>40</v>
      </c>
      <c r="E26" s="47">
        <v>30</v>
      </c>
      <c r="F26" s="15"/>
      <c r="G26" s="21" t="s">
        <v>104</v>
      </c>
      <c r="H26" s="47">
        <v>30</v>
      </c>
      <c r="I26" s="45">
        <v>40.520000000000003</v>
      </c>
      <c r="J26" s="16">
        <f t="shared" si="11"/>
        <v>44.981399999999994</v>
      </c>
      <c r="K26" s="16">
        <f t="shared" si="3"/>
        <v>42.541399999999996</v>
      </c>
      <c r="L26" s="12">
        <f t="shared" si="4"/>
        <v>42.68</v>
      </c>
      <c r="M26" s="10">
        <f t="shared" si="5"/>
        <v>2.2339708950655512</v>
      </c>
      <c r="N26" s="11">
        <f t="shared" si="6"/>
        <v>5.2342335873138506</v>
      </c>
      <c r="O26" s="12">
        <f t="shared" si="0"/>
        <v>1280.4279999999999</v>
      </c>
      <c r="P26" s="32">
        <f t="shared" si="1"/>
        <v>42.680933333333329</v>
      </c>
      <c r="Q26" s="12">
        <f t="shared" si="7"/>
        <v>42.68</v>
      </c>
      <c r="R26" s="13">
        <f t="shared" si="2"/>
        <v>1280.4000000000001</v>
      </c>
      <c r="T26" s="45">
        <v>36.869999999999997</v>
      </c>
      <c r="U26" s="45">
        <v>34.869999999999997</v>
      </c>
      <c r="W26" s="45">
        <f t="shared" si="8"/>
        <v>1215.6000000000001</v>
      </c>
      <c r="X26" s="45">
        <f t="shared" si="9"/>
        <v>1349.4419999999998</v>
      </c>
      <c r="Y26" s="16">
        <f t="shared" si="10"/>
        <v>1276.242</v>
      </c>
    </row>
    <row r="27" spans="1:25" s="79" customFormat="1" ht="25.5">
      <c r="A27" s="31">
        <v>21</v>
      </c>
      <c r="B27" s="82"/>
      <c r="C27" s="82"/>
      <c r="D27" s="49" t="s">
        <v>41</v>
      </c>
      <c r="E27" s="70">
        <v>500</v>
      </c>
      <c r="F27" s="71"/>
      <c r="G27" s="21" t="s">
        <v>101</v>
      </c>
      <c r="H27" s="70">
        <v>500</v>
      </c>
      <c r="I27" s="72">
        <v>9.7100000000000009</v>
      </c>
      <c r="J27" s="73">
        <f t="shared" si="11"/>
        <v>10.772600000000001</v>
      </c>
      <c r="K27" s="73">
        <f t="shared" si="3"/>
        <v>10.199199999999999</v>
      </c>
      <c r="L27" s="74">
        <f t="shared" si="4"/>
        <v>10.23</v>
      </c>
      <c r="M27" s="75">
        <f t="shared" si="5"/>
        <v>0.53186624258360293</v>
      </c>
      <c r="N27" s="76">
        <f t="shared" si="6"/>
        <v>5.1990835052160591</v>
      </c>
      <c r="O27" s="74">
        <f t="shared" si="0"/>
        <v>5113.6333333333332</v>
      </c>
      <c r="P27" s="77">
        <f t="shared" si="1"/>
        <v>10.227266666666667</v>
      </c>
      <c r="Q27" s="12">
        <f t="shared" si="7"/>
        <v>10.220000000000001</v>
      </c>
      <c r="R27" s="78">
        <f t="shared" si="2"/>
        <v>5110</v>
      </c>
      <c r="T27" s="72">
        <v>8.83</v>
      </c>
      <c r="U27" s="72">
        <v>8.36</v>
      </c>
      <c r="W27" s="45">
        <f t="shared" si="8"/>
        <v>4855</v>
      </c>
      <c r="X27" s="45">
        <f t="shared" si="9"/>
        <v>5386.3</v>
      </c>
      <c r="Y27" s="16">
        <f t="shared" si="10"/>
        <v>5099.5999999999995</v>
      </c>
    </row>
    <row r="28" spans="1:25" s="79" customFormat="1" ht="25.5">
      <c r="A28" s="31">
        <v>22</v>
      </c>
      <c r="B28" s="82"/>
      <c r="C28" s="82"/>
      <c r="D28" s="49" t="s">
        <v>42</v>
      </c>
      <c r="E28" s="70">
        <v>55</v>
      </c>
      <c r="F28" s="71"/>
      <c r="G28" s="21" t="s">
        <v>101</v>
      </c>
      <c r="H28" s="70">
        <v>55</v>
      </c>
      <c r="I28" s="72">
        <v>29.56</v>
      </c>
      <c r="J28" s="73">
        <f t="shared" si="11"/>
        <v>32.805799999999998</v>
      </c>
      <c r="K28" s="73">
        <f t="shared" si="3"/>
        <v>31.036800000000003</v>
      </c>
      <c r="L28" s="74">
        <f t="shared" si="4"/>
        <v>31.13</v>
      </c>
      <c r="M28" s="75">
        <f t="shared" si="5"/>
        <v>1.625098747768885</v>
      </c>
      <c r="N28" s="76">
        <f t="shared" si="6"/>
        <v>5.2203621836456309</v>
      </c>
      <c r="O28" s="74">
        <f t="shared" si="0"/>
        <v>1712.3809999999999</v>
      </c>
      <c r="P28" s="77">
        <f t="shared" si="1"/>
        <v>31.134199999999996</v>
      </c>
      <c r="Q28" s="12">
        <f t="shared" si="7"/>
        <v>31.13</v>
      </c>
      <c r="R28" s="78">
        <f t="shared" si="2"/>
        <v>1712.1499999999999</v>
      </c>
      <c r="T28" s="72">
        <v>26.89</v>
      </c>
      <c r="U28" s="72">
        <v>25.44</v>
      </c>
      <c r="W28" s="45">
        <f t="shared" si="8"/>
        <v>1625.8</v>
      </c>
      <c r="X28" s="45">
        <f t="shared" si="9"/>
        <v>1804.319</v>
      </c>
      <c r="Y28" s="16">
        <f t="shared" si="10"/>
        <v>1707.0240000000001</v>
      </c>
    </row>
    <row r="29" spans="1:25" s="79" customFormat="1" ht="25.5">
      <c r="A29" s="31">
        <v>23</v>
      </c>
      <c r="B29" s="82"/>
      <c r="C29" s="82"/>
      <c r="D29" s="49" t="s">
        <v>43</v>
      </c>
      <c r="E29" s="70">
        <v>5</v>
      </c>
      <c r="F29" s="71"/>
      <c r="G29" s="21" t="s">
        <v>101</v>
      </c>
      <c r="H29" s="70">
        <v>5</v>
      </c>
      <c r="I29" s="72">
        <v>29.56</v>
      </c>
      <c r="J29" s="73">
        <f t="shared" si="11"/>
        <v>32.817999999999998</v>
      </c>
      <c r="K29" s="73">
        <f t="shared" si="3"/>
        <v>31.036800000000003</v>
      </c>
      <c r="L29" s="74">
        <f t="shared" si="4"/>
        <v>31.14</v>
      </c>
      <c r="M29" s="75">
        <f t="shared" si="5"/>
        <v>1.6313697067188657</v>
      </c>
      <c r="N29" s="76">
        <f t="shared" si="6"/>
        <v>5.2388237209982842</v>
      </c>
      <c r="O29" s="74">
        <f t="shared" si="0"/>
        <v>155.69133333333335</v>
      </c>
      <c r="P29" s="77">
        <f t="shared" si="1"/>
        <v>31.13826666666667</v>
      </c>
      <c r="Q29" s="12">
        <f t="shared" si="7"/>
        <v>31.13</v>
      </c>
      <c r="R29" s="78">
        <f t="shared" si="2"/>
        <v>155.65</v>
      </c>
      <c r="T29" s="72">
        <v>26.9</v>
      </c>
      <c r="U29" s="72">
        <v>25.44</v>
      </c>
      <c r="W29" s="45">
        <f t="shared" si="8"/>
        <v>147.79999999999998</v>
      </c>
      <c r="X29" s="45">
        <f t="shared" si="9"/>
        <v>164.08999999999997</v>
      </c>
      <c r="Y29" s="16">
        <f t="shared" si="10"/>
        <v>155.18400000000003</v>
      </c>
    </row>
    <row r="30" spans="1:25" s="79" customFormat="1" ht="25.5">
      <c r="A30" s="31">
        <v>24</v>
      </c>
      <c r="B30" s="82"/>
      <c r="C30" s="82"/>
      <c r="D30" s="49" t="s">
        <v>44</v>
      </c>
      <c r="E30" s="70">
        <v>90</v>
      </c>
      <c r="F30" s="71"/>
      <c r="G30" s="21" t="s">
        <v>101</v>
      </c>
      <c r="H30" s="70">
        <v>90</v>
      </c>
      <c r="I30" s="72">
        <v>12.75</v>
      </c>
      <c r="J30" s="73">
        <f t="shared" si="11"/>
        <v>14.152000000000001</v>
      </c>
      <c r="K30" s="73">
        <f t="shared" si="3"/>
        <v>13.383400000000002</v>
      </c>
      <c r="L30" s="74">
        <f t="shared" si="4"/>
        <v>13.43</v>
      </c>
      <c r="M30" s="75">
        <f t="shared" si="5"/>
        <v>0.70208815685781267</v>
      </c>
      <c r="N30" s="76">
        <f t="shared" si="6"/>
        <v>5.2277599170350904</v>
      </c>
      <c r="O30" s="74">
        <f t="shared" si="0"/>
        <v>1208.5620000000001</v>
      </c>
      <c r="P30" s="77">
        <f t="shared" si="1"/>
        <v>13.428466666666669</v>
      </c>
      <c r="Q30" s="12">
        <f t="shared" si="7"/>
        <v>13.42</v>
      </c>
      <c r="R30" s="78">
        <f t="shared" si="2"/>
        <v>1207.8</v>
      </c>
      <c r="T30" s="72">
        <v>11.6</v>
      </c>
      <c r="U30" s="72">
        <v>10.97</v>
      </c>
      <c r="W30" s="45">
        <f t="shared" si="8"/>
        <v>1147.5</v>
      </c>
      <c r="X30" s="45">
        <f t="shared" si="9"/>
        <v>1273.68</v>
      </c>
      <c r="Y30" s="16">
        <f t="shared" si="10"/>
        <v>1204.5060000000001</v>
      </c>
    </row>
    <row r="31" spans="1:25" s="79" customFormat="1" ht="25.5">
      <c r="A31" s="31">
        <v>25</v>
      </c>
      <c r="B31" s="82"/>
      <c r="C31" s="82"/>
      <c r="D31" s="49" t="s">
        <v>45</v>
      </c>
      <c r="E31" s="70">
        <v>20</v>
      </c>
      <c r="F31" s="71"/>
      <c r="G31" s="21" t="s">
        <v>101</v>
      </c>
      <c r="H31" s="70">
        <v>20</v>
      </c>
      <c r="I31" s="72">
        <v>19.57</v>
      </c>
      <c r="J31" s="73">
        <f t="shared" si="11"/>
        <v>21.728199999999998</v>
      </c>
      <c r="K31" s="73">
        <f t="shared" si="3"/>
        <v>20.544799999999999</v>
      </c>
      <c r="L31" s="74">
        <f t="shared" si="4"/>
        <v>20.61</v>
      </c>
      <c r="M31" s="75">
        <f t="shared" si="5"/>
        <v>1.0807919041147547</v>
      </c>
      <c r="N31" s="76">
        <f t="shared" si="6"/>
        <v>5.2440170020123951</v>
      </c>
      <c r="O31" s="74">
        <f t="shared" si="0"/>
        <v>412.28666666666663</v>
      </c>
      <c r="P31" s="77">
        <f t="shared" si="1"/>
        <v>20.614333333333331</v>
      </c>
      <c r="Q31" s="12">
        <f t="shared" si="7"/>
        <v>20.61</v>
      </c>
      <c r="R31" s="78">
        <f t="shared" si="2"/>
        <v>412.2</v>
      </c>
      <c r="T31" s="72">
        <v>17.809999999999999</v>
      </c>
      <c r="U31" s="72">
        <v>16.84</v>
      </c>
      <c r="W31" s="45">
        <f t="shared" si="8"/>
        <v>391.4</v>
      </c>
      <c r="X31" s="45">
        <f t="shared" si="9"/>
        <v>434.56399999999996</v>
      </c>
      <c r="Y31" s="16">
        <f t="shared" si="10"/>
        <v>410.89599999999996</v>
      </c>
    </row>
    <row r="32" spans="1:25" s="79" customFormat="1" ht="25.5">
      <c r="A32" s="31">
        <v>26</v>
      </c>
      <c r="B32" s="82"/>
      <c r="C32" s="82"/>
      <c r="D32" s="49" t="s">
        <v>46</v>
      </c>
      <c r="E32" s="70">
        <v>50</v>
      </c>
      <c r="F32" s="71"/>
      <c r="G32" s="21" t="s">
        <v>101</v>
      </c>
      <c r="H32" s="70">
        <v>50</v>
      </c>
      <c r="I32" s="72">
        <v>16.239999999999998</v>
      </c>
      <c r="J32" s="73">
        <f t="shared" si="11"/>
        <v>18.031599999999997</v>
      </c>
      <c r="K32" s="73">
        <f t="shared" si="3"/>
        <v>17.055599999999998</v>
      </c>
      <c r="L32" s="74">
        <f t="shared" si="4"/>
        <v>17.11</v>
      </c>
      <c r="M32" s="75">
        <f t="shared" si="5"/>
        <v>0.89699663321553169</v>
      </c>
      <c r="N32" s="76">
        <f t="shared" si="6"/>
        <v>5.2425285401258428</v>
      </c>
      <c r="O32" s="74">
        <f t="shared" si="0"/>
        <v>855.45333333333326</v>
      </c>
      <c r="P32" s="77">
        <f t="shared" si="1"/>
        <v>17.109066666666664</v>
      </c>
      <c r="Q32" s="12">
        <f t="shared" si="7"/>
        <v>17.100000000000001</v>
      </c>
      <c r="R32" s="78">
        <f t="shared" si="2"/>
        <v>855.00000000000011</v>
      </c>
      <c r="T32" s="72">
        <v>14.78</v>
      </c>
      <c r="U32" s="72">
        <v>13.98</v>
      </c>
      <c r="W32" s="45">
        <f t="shared" si="8"/>
        <v>811.99999999999989</v>
      </c>
      <c r="X32" s="45">
        <f t="shared" si="9"/>
        <v>901.57999999999993</v>
      </c>
      <c r="Y32" s="16">
        <f t="shared" si="10"/>
        <v>852.78</v>
      </c>
    </row>
    <row r="33" spans="1:25" ht="25.5">
      <c r="A33" s="31">
        <v>27</v>
      </c>
      <c r="B33" s="82"/>
      <c r="C33" s="82" t="s">
        <v>116</v>
      </c>
      <c r="D33" s="46" t="s">
        <v>47</v>
      </c>
      <c r="E33" s="47">
        <v>30</v>
      </c>
      <c r="F33" s="15"/>
      <c r="G33" s="21" t="s">
        <v>101</v>
      </c>
      <c r="H33" s="47">
        <v>30</v>
      </c>
      <c r="I33" s="45">
        <v>604.51</v>
      </c>
      <c r="J33" s="16">
        <f t="shared" si="11"/>
        <v>671.01220000000001</v>
      </c>
      <c r="K33" s="16">
        <f t="shared" si="3"/>
        <v>634.74159999999995</v>
      </c>
      <c r="L33" s="12">
        <f t="shared" si="4"/>
        <v>636.75</v>
      </c>
      <c r="M33" s="10">
        <f t="shared" si="5"/>
        <v>33.296768757643747</v>
      </c>
      <c r="N33" s="11">
        <f t="shared" si="6"/>
        <v>5.2291745202424416</v>
      </c>
      <c r="O33" s="12">
        <f t="shared" si="0"/>
        <v>19102.637999999999</v>
      </c>
      <c r="P33" s="32">
        <f t="shared" si="1"/>
        <v>636.75459999999998</v>
      </c>
      <c r="Q33" s="12">
        <f t="shared" si="7"/>
        <v>636.75</v>
      </c>
      <c r="R33" s="13">
        <f t="shared" si="2"/>
        <v>19102.5</v>
      </c>
      <c r="T33" s="45">
        <v>550.01</v>
      </c>
      <c r="U33" s="45">
        <v>520.28</v>
      </c>
      <c r="W33" s="45">
        <f t="shared" si="8"/>
        <v>18135.3</v>
      </c>
      <c r="X33" s="45">
        <f t="shared" si="9"/>
        <v>20130.366000000002</v>
      </c>
      <c r="Y33" s="16">
        <f t="shared" si="10"/>
        <v>19042.248</v>
      </c>
    </row>
    <row r="34" spans="1:25" ht="38.25">
      <c r="A34" s="31">
        <v>28</v>
      </c>
      <c r="B34" s="82"/>
      <c r="C34" s="82" t="s">
        <v>116</v>
      </c>
      <c r="D34" s="46" t="s">
        <v>48</v>
      </c>
      <c r="E34" s="47">
        <v>5</v>
      </c>
      <c r="F34" s="15"/>
      <c r="G34" s="21" t="s">
        <v>101</v>
      </c>
      <c r="H34" s="47">
        <v>5</v>
      </c>
      <c r="I34" s="45">
        <v>3040.29</v>
      </c>
      <c r="J34" s="16">
        <f t="shared" si="11"/>
        <v>3374.7273999999998</v>
      </c>
      <c r="K34" s="16">
        <f t="shared" si="3"/>
        <v>3192.3007999999995</v>
      </c>
      <c r="L34" s="12">
        <f t="shared" si="4"/>
        <v>3202.44</v>
      </c>
      <c r="M34" s="10">
        <f t="shared" si="5"/>
        <v>167.44905803766102</v>
      </c>
      <c r="N34" s="11">
        <f t="shared" si="6"/>
        <v>5.2287961066455901</v>
      </c>
      <c r="O34" s="12">
        <f t="shared" si="0"/>
        <v>16012.197</v>
      </c>
      <c r="P34" s="32">
        <f t="shared" si="1"/>
        <v>3202.4394000000002</v>
      </c>
      <c r="Q34" s="12">
        <f t="shared" si="7"/>
        <v>3202.43</v>
      </c>
      <c r="R34" s="13">
        <f t="shared" si="2"/>
        <v>16012.15</v>
      </c>
      <c r="T34" s="45">
        <v>2766.17</v>
      </c>
      <c r="U34" s="45">
        <v>2616.64</v>
      </c>
      <c r="W34" s="45">
        <f t="shared" si="8"/>
        <v>15201.45</v>
      </c>
      <c r="X34" s="45">
        <f t="shared" si="9"/>
        <v>16873.636999999999</v>
      </c>
      <c r="Y34" s="16">
        <f t="shared" si="10"/>
        <v>15961.503999999997</v>
      </c>
    </row>
    <row r="35" spans="1:25" ht="25.5">
      <c r="A35" s="31">
        <v>29</v>
      </c>
      <c r="B35" s="82"/>
      <c r="C35" s="82" t="s">
        <v>116</v>
      </c>
      <c r="D35" s="46" t="s">
        <v>49</v>
      </c>
      <c r="E35" s="47">
        <v>144</v>
      </c>
      <c r="F35" s="15"/>
      <c r="G35" s="21" t="s">
        <v>104</v>
      </c>
      <c r="H35" s="47">
        <v>144</v>
      </c>
      <c r="I35" s="45">
        <v>270.56</v>
      </c>
      <c r="J35" s="16">
        <f t="shared" si="11"/>
        <v>300.32739999999995</v>
      </c>
      <c r="K35" s="16">
        <f t="shared" si="3"/>
        <v>284.08920000000001</v>
      </c>
      <c r="L35" s="12">
        <f t="shared" si="4"/>
        <v>284.99</v>
      </c>
      <c r="M35" s="10">
        <f t="shared" si="5"/>
        <v>14.904230597384062</v>
      </c>
      <c r="N35" s="11">
        <f t="shared" si="6"/>
        <v>5.2297380951556418</v>
      </c>
      <c r="O35" s="12">
        <f t="shared" si="0"/>
        <v>41038.876799999998</v>
      </c>
      <c r="P35" s="32">
        <f t="shared" si="1"/>
        <v>284.99219999999997</v>
      </c>
      <c r="Q35" s="12">
        <f t="shared" si="7"/>
        <v>284.99</v>
      </c>
      <c r="R35" s="13">
        <f t="shared" si="2"/>
        <v>41038.559999999998</v>
      </c>
      <c r="T35" s="45">
        <v>246.17</v>
      </c>
      <c r="U35" s="45">
        <v>232.86</v>
      </c>
      <c r="W35" s="45">
        <f t="shared" si="8"/>
        <v>38960.639999999999</v>
      </c>
      <c r="X35" s="45">
        <f t="shared" si="9"/>
        <v>43247.145599999996</v>
      </c>
      <c r="Y35" s="16">
        <f t="shared" si="10"/>
        <v>40908.844799999999</v>
      </c>
    </row>
    <row r="36" spans="1:25" ht="25.5">
      <c r="A36" s="31">
        <v>30</v>
      </c>
      <c r="B36" s="82"/>
      <c r="C36" s="82" t="s">
        <v>116</v>
      </c>
      <c r="D36" s="46" t="s">
        <v>49</v>
      </c>
      <c r="E36" s="47">
        <v>120</v>
      </c>
      <c r="F36" s="15"/>
      <c r="G36" s="21" t="s">
        <v>104</v>
      </c>
      <c r="H36" s="47">
        <v>120</v>
      </c>
      <c r="I36" s="45">
        <v>72.36</v>
      </c>
      <c r="J36" s="16">
        <f t="shared" si="11"/>
        <v>80.32480000000001</v>
      </c>
      <c r="K36" s="16">
        <f t="shared" si="3"/>
        <v>75.9816</v>
      </c>
      <c r="L36" s="12">
        <f t="shared" si="4"/>
        <v>76.22</v>
      </c>
      <c r="M36" s="10">
        <f t="shared" si="5"/>
        <v>3.9878451323992063</v>
      </c>
      <c r="N36" s="11">
        <f t="shared" si="6"/>
        <v>5.2320193287840544</v>
      </c>
      <c r="O36" s="12">
        <f t="shared" si="0"/>
        <v>9146.6560000000009</v>
      </c>
      <c r="P36" s="32">
        <f t="shared" si="1"/>
        <v>76.222133333333346</v>
      </c>
      <c r="Q36" s="12">
        <f t="shared" si="7"/>
        <v>76.22</v>
      </c>
      <c r="R36" s="13">
        <f t="shared" si="2"/>
        <v>9146.4</v>
      </c>
      <c r="T36" s="45">
        <v>65.84</v>
      </c>
      <c r="U36" s="45">
        <v>62.28</v>
      </c>
      <c r="W36" s="45">
        <f t="shared" si="8"/>
        <v>8683.2000000000007</v>
      </c>
      <c r="X36" s="45">
        <f t="shared" si="9"/>
        <v>9638.9760000000006</v>
      </c>
      <c r="Y36" s="16">
        <f t="shared" si="10"/>
        <v>9117.7919999999995</v>
      </c>
    </row>
    <row r="37" spans="1:25" ht="25.5">
      <c r="A37" s="31">
        <v>31</v>
      </c>
      <c r="B37" s="82"/>
      <c r="C37" s="82" t="s">
        <v>116</v>
      </c>
      <c r="D37" s="46" t="s">
        <v>49</v>
      </c>
      <c r="E37" s="47">
        <v>144</v>
      </c>
      <c r="F37" s="15"/>
      <c r="G37" s="21" t="s">
        <v>104</v>
      </c>
      <c r="H37" s="47">
        <v>144</v>
      </c>
      <c r="I37" s="45">
        <v>41.42</v>
      </c>
      <c r="J37" s="16">
        <f t="shared" si="11"/>
        <v>45.981799999999993</v>
      </c>
      <c r="K37" s="16">
        <f t="shared" si="3"/>
        <v>43.493000000000002</v>
      </c>
      <c r="L37" s="12">
        <f t="shared" si="4"/>
        <v>43.63</v>
      </c>
      <c r="M37" s="10">
        <f t="shared" si="5"/>
        <v>2.2840569432481272</v>
      </c>
      <c r="N37" s="11">
        <f t="shared" si="6"/>
        <v>5.2350606079489506</v>
      </c>
      <c r="O37" s="12">
        <f t="shared" si="0"/>
        <v>6282.9503999999997</v>
      </c>
      <c r="P37" s="32">
        <f t="shared" si="1"/>
        <v>43.631599999999999</v>
      </c>
      <c r="Q37" s="12">
        <f t="shared" si="7"/>
        <v>43.63</v>
      </c>
      <c r="R37" s="13">
        <f t="shared" si="2"/>
        <v>6282.72</v>
      </c>
      <c r="T37" s="45">
        <v>37.69</v>
      </c>
      <c r="U37" s="45">
        <v>35.65</v>
      </c>
      <c r="W37" s="45">
        <f t="shared" si="8"/>
        <v>5964.4800000000005</v>
      </c>
      <c r="X37" s="45">
        <f t="shared" si="9"/>
        <v>6621.3791999999994</v>
      </c>
      <c r="Y37" s="16">
        <f t="shared" si="10"/>
        <v>6262.9920000000002</v>
      </c>
    </row>
    <row r="38" spans="1:25" ht="38.25">
      <c r="A38" s="31">
        <v>32</v>
      </c>
      <c r="B38" s="82"/>
      <c r="C38" s="82"/>
      <c r="D38" s="48" t="s">
        <v>50</v>
      </c>
      <c r="E38" s="47">
        <v>350</v>
      </c>
      <c r="F38" s="15"/>
      <c r="G38" s="21" t="s">
        <v>101</v>
      </c>
      <c r="H38" s="47">
        <v>350</v>
      </c>
      <c r="I38" s="45">
        <v>4.63</v>
      </c>
      <c r="J38" s="16">
        <f t="shared" si="11"/>
        <v>5.1361999999999997</v>
      </c>
      <c r="K38" s="16">
        <f t="shared" si="3"/>
        <v>4.8555999999999999</v>
      </c>
      <c r="L38" s="12">
        <f t="shared" si="4"/>
        <v>4.87</v>
      </c>
      <c r="M38" s="10">
        <f t="shared" si="5"/>
        <v>0.25364325340919269</v>
      </c>
      <c r="N38" s="11">
        <f t="shared" si="6"/>
        <v>5.208280357478289</v>
      </c>
      <c r="O38" s="12">
        <f t="shared" si="0"/>
        <v>1705.8766666666668</v>
      </c>
      <c r="P38" s="32">
        <f t="shared" si="1"/>
        <v>4.8739333333333335</v>
      </c>
      <c r="Q38" s="12">
        <f t="shared" si="7"/>
        <v>4.87</v>
      </c>
      <c r="R38" s="13">
        <f t="shared" si="2"/>
        <v>1704.5</v>
      </c>
      <c r="T38" s="45">
        <v>4.21</v>
      </c>
      <c r="U38" s="45">
        <v>3.98</v>
      </c>
      <c r="W38" s="45">
        <f t="shared" si="8"/>
        <v>1620.5</v>
      </c>
      <c r="X38" s="45">
        <f t="shared" si="9"/>
        <v>1797.6699999999998</v>
      </c>
      <c r="Y38" s="16">
        <f t="shared" si="10"/>
        <v>1699.46</v>
      </c>
    </row>
    <row r="39" spans="1:25" ht="38.25">
      <c r="A39" s="31">
        <v>33</v>
      </c>
      <c r="B39" s="82"/>
      <c r="C39" s="82"/>
      <c r="D39" s="46" t="s">
        <v>51</v>
      </c>
      <c r="E39" s="47">
        <v>24</v>
      </c>
      <c r="F39" s="15"/>
      <c r="G39" s="21" t="s">
        <v>101</v>
      </c>
      <c r="H39" s="47">
        <v>24</v>
      </c>
      <c r="I39" s="45">
        <v>27.31</v>
      </c>
      <c r="J39" s="16">
        <f t="shared" si="11"/>
        <v>30.317000000000004</v>
      </c>
      <c r="K39" s="16">
        <f t="shared" si="3"/>
        <v>28.67</v>
      </c>
      <c r="L39" s="12">
        <f t="shared" si="4"/>
        <v>28.77</v>
      </c>
      <c r="M39" s="10">
        <f t="shared" si="5"/>
        <v>1.5057903240491379</v>
      </c>
      <c r="N39" s="11">
        <f t="shared" si="6"/>
        <v>5.2338905945399308</v>
      </c>
      <c r="O39" s="12">
        <f t="shared" ref="O39:O70" si="12">((H39/3)*(SUM(I39:K39)))</f>
        <v>690.37599999999998</v>
      </c>
      <c r="P39" s="32">
        <f t="shared" ref="P39:P70" si="13">O39/H39</f>
        <v>28.765666666666664</v>
      </c>
      <c r="Q39" s="12">
        <f t="shared" si="7"/>
        <v>28.76</v>
      </c>
      <c r="R39" s="13">
        <f t="shared" ref="R39:R70" si="14">Q39*H39</f>
        <v>690.24</v>
      </c>
      <c r="T39" s="45">
        <v>24.85</v>
      </c>
      <c r="U39" s="45">
        <v>23.5</v>
      </c>
      <c r="W39" s="45">
        <f t="shared" si="8"/>
        <v>655.43999999999994</v>
      </c>
      <c r="X39" s="45">
        <f t="shared" si="9"/>
        <v>727.60800000000006</v>
      </c>
      <c r="Y39" s="16">
        <f t="shared" si="10"/>
        <v>688.08</v>
      </c>
    </row>
    <row r="40" spans="1:25" ht="25.5">
      <c r="A40" s="31">
        <v>34</v>
      </c>
      <c r="B40" s="82"/>
      <c r="C40" s="82"/>
      <c r="D40" s="46" t="s">
        <v>52</v>
      </c>
      <c r="E40" s="47">
        <v>108</v>
      </c>
      <c r="F40" s="15"/>
      <c r="G40" s="21" t="s">
        <v>104</v>
      </c>
      <c r="H40" s="47">
        <v>27</v>
      </c>
      <c r="I40" s="45">
        <f>49.86</f>
        <v>49.86</v>
      </c>
      <c r="J40" s="16">
        <f>T40*122/100</f>
        <v>55.339199999999998</v>
      </c>
      <c r="K40" s="16">
        <f>U40*122/100</f>
        <v>52.350199999999994</v>
      </c>
      <c r="L40" s="12">
        <f t="shared" si="4"/>
        <v>52.52</v>
      </c>
      <c r="M40" s="10">
        <f t="shared" si="5"/>
        <v>2.7433848326474357</v>
      </c>
      <c r="N40" s="11">
        <f t="shared" si="6"/>
        <v>5.2235050126569602</v>
      </c>
      <c r="O40" s="12">
        <f t="shared" si="12"/>
        <v>1417.9445999999998</v>
      </c>
      <c r="P40" s="32">
        <f t="shared" si="13"/>
        <v>52.516466666666659</v>
      </c>
      <c r="Q40" s="12">
        <f t="shared" si="7"/>
        <v>52.51</v>
      </c>
      <c r="R40" s="13">
        <f t="shared" si="14"/>
        <v>1417.77</v>
      </c>
      <c r="T40" s="45">
        <v>45.36</v>
      </c>
      <c r="U40" s="45">
        <v>42.91</v>
      </c>
      <c r="W40" s="45">
        <f t="shared" si="8"/>
        <v>1346.22</v>
      </c>
      <c r="X40" s="45">
        <f t="shared" si="9"/>
        <v>1494.1584</v>
      </c>
      <c r="Y40" s="16">
        <f t="shared" si="10"/>
        <v>1413.4553999999998</v>
      </c>
    </row>
    <row r="41" spans="1:25" ht="25.5">
      <c r="A41" s="31">
        <v>35</v>
      </c>
      <c r="B41" s="82"/>
      <c r="C41" s="82" t="s">
        <v>116</v>
      </c>
      <c r="D41" s="48" t="s">
        <v>53</v>
      </c>
      <c r="E41" s="47">
        <v>116</v>
      </c>
      <c r="F41" s="15"/>
      <c r="G41" s="21" t="s">
        <v>104</v>
      </c>
      <c r="H41" s="47">
        <v>116</v>
      </c>
      <c r="I41" s="45">
        <v>65.78</v>
      </c>
      <c r="J41" s="16">
        <f t="shared" si="11"/>
        <v>73.016999999999996</v>
      </c>
      <c r="K41" s="16">
        <f t="shared" si="3"/>
        <v>69.0642</v>
      </c>
      <c r="L41" s="12">
        <f t="shared" si="4"/>
        <v>69.290000000000006</v>
      </c>
      <c r="M41" s="10">
        <f t="shared" si="5"/>
        <v>3.6236455842148776</v>
      </c>
      <c r="N41" s="11">
        <f t="shared" si="6"/>
        <v>5.2296804505915384</v>
      </c>
      <c r="O41" s="12">
        <f t="shared" si="12"/>
        <v>8037.2997333333324</v>
      </c>
      <c r="P41" s="32">
        <f t="shared" si="13"/>
        <v>69.287066666666661</v>
      </c>
      <c r="Q41" s="12">
        <f t="shared" si="7"/>
        <v>69.28</v>
      </c>
      <c r="R41" s="13">
        <f t="shared" si="14"/>
        <v>8036.4800000000005</v>
      </c>
      <c r="T41" s="45">
        <v>59.85</v>
      </c>
      <c r="U41" s="45">
        <v>56.61</v>
      </c>
      <c r="W41" s="45">
        <f t="shared" si="8"/>
        <v>7630.4800000000005</v>
      </c>
      <c r="X41" s="45">
        <f t="shared" si="9"/>
        <v>8469.9719999999998</v>
      </c>
      <c r="Y41" s="16">
        <f t="shared" si="10"/>
        <v>8011.4471999999996</v>
      </c>
    </row>
    <row r="42" spans="1:25">
      <c r="A42" s="31">
        <v>36</v>
      </c>
      <c r="B42" s="85" t="s">
        <v>115</v>
      </c>
      <c r="C42" s="82"/>
      <c r="D42" s="46" t="s">
        <v>54</v>
      </c>
      <c r="E42" s="47">
        <v>8</v>
      </c>
      <c r="F42" s="15"/>
      <c r="G42" s="21" t="s">
        <v>101</v>
      </c>
      <c r="H42" s="47">
        <v>8</v>
      </c>
      <c r="I42" s="45">
        <v>198.9</v>
      </c>
      <c r="J42" s="16">
        <f t="shared" si="11"/>
        <v>220.7834</v>
      </c>
      <c r="K42" s="16">
        <f t="shared" si="3"/>
        <v>208.8518</v>
      </c>
      <c r="L42" s="12">
        <f t="shared" si="4"/>
        <v>209.51</v>
      </c>
      <c r="M42" s="10">
        <f t="shared" si="5"/>
        <v>10.956616147333078</v>
      </c>
      <c r="N42" s="11">
        <f t="shared" si="6"/>
        <v>5.2296387510539253</v>
      </c>
      <c r="O42" s="12">
        <f t="shared" si="12"/>
        <v>1676.0938666666666</v>
      </c>
      <c r="P42" s="32">
        <f t="shared" si="13"/>
        <v>209.51173333333332</v>
      </c>
      <c r="Q42" s="12">
        <f t="shared" si="7"/>
        <v>209.51</v>
      </c>
      <c r="R42" s="13">
        <f t="shared" si="14"/>
        <v>1676.08</v>
      </c>
      <c r="T42" s="45">
        <v>180.97</v>
      </c>
      <c r="U42" s="45">
        <v>171.19</v>
      </c>
      <c r="W42" s="45">
        <f t="shared" si="8"/>
        <v>1591.2</v>
      </c>
      <c r="X42" s="45">
        <f t="shared" si="9"/>
        <v>1766.2672</v>
      </c>
      <c r="Y42" s="16">
        <f t="shared" si="10"/>
        <v>1670.8144</v>
      </c>
    </row>
    <row r="43" spans="1:25">
      <c r="A43" s="31">
        <v>37</v>
      </c>
      <c r="B43" s="82"/>
      <c r="C43" s="82" t="s">
        <v>117</v>
      </c>
      <c r="D43" s="46" t="s">
        <v>55</v>
      </c>
      <c r="E43" s="47">
        <v>16</v>
      </c>
      <c r="F43" s="15"/>
      <c r="G43" s="21" t="s">
        <v>101</v>
      </c>
      <c r="H43" s="47">
        <v>16</v>
      </c>
      <c r="I43" s="45">
        <v>1007.4</v>
      </c>
      <c r="J43" s="16">
        <f t="shared" si="11"/>
        <v>1118.2154</v>
      </c>
      <c r="K43" s="16">
        <f t="shared" si="3"/>
        <v>1057.7644</v>
      </c>
      <c r="L43" s="12">
        <f t="shared" si="4"/>
        <v>1061.1300000000001</v>
      </c>
      <c r="M43" s="10">
        <f t="shared" si="5"/>
        <v>55.484155650599966</v>
      </c>
      <c r="N43" s="11">
        <f t="shared" si="6"/>
        <v>5.2287802296231343</v>
      </c>
      <c r="O43" s="12">
        <f t="shared" si="12"/>
        <v>16978.025600000001</v>
      </c>
      <c r="P43" s="32">
        <f t="shared" si="13"/>
        <v>1061.1266000000001</v>
      </c>
      <c r="Q43" s="12">
        <f t="shared" si="7"/>
        <v>1061.1199999999999</v>
      </c>
      <c r="R43" s="13">
        <f t="shared" si="14"/>
        <v>16977.919999999998</v>
      </c>
      <c r="T43" s="45">
        <v>916.57</v>
      </c>
      <c r="U43" s="45">
        <v>867.02</v>
      </c>
      <c r="W43" s="45">
        <f t="shared" si="8"/>
        <v>16118.4</v>
      </c>
      <c r="X43" s="45">
        <f t="shared" si="9"/>
        <v>17891.446400000001</v>
      </c>
      <c r="Y43" s="16">
        <f t="shared" si="10"/>
        <v>16924.2304</v>
      </c>
    </row>
    <row r="44" spans="1:25" ht="38.25">
      <c r="A44" s="31">
        <v>38</v>
      </c>
      <c r="B44" s="85" t="s">
        <v>115</v>
      </c>
      <c r="C44" s="82"/>
      <c r="D44" s="46" t="s">
        <v>56</v>
      </c>
      <c r="E44" s="47">
        <v>40</v>
      </c>
      <c r="F44" s="15"/>
      <c r="G44" s="21" t="s">
        <v>101</v>
      </c>
      <c r="H44" s="70">
        <v>40</v>
      </c>
      <c r="I44" s="72">
        <v>46.35</v>
      </c>
      <c r="J44" s="73">
        <f t="shared" si="11"/>
        <v>51.447399999999995</v>
      </c>
      <c r="K44" s="73">
        <f t="shared" si="3"/>
        <v>48.665799999999997</v>
      </c>
      <c r="L44" s="12">
        <f t="shared" si="4"/>
        <v>48.82</v>
      </c>
      <c r="M44" s="10">
        <f t="shared" si="5"/>
        <v>2.5522449333870725</v>
      </c>
      <c r="N44" s="11">
        <f t="shared" si="6"/>
        <v>5.2278675407355024</v>
      </c>
      <c r="O44" s="12">
        <f t="shared" si="12"/>
        <v>1952.8426666666667</v>
      </c>
      <c r="P44" s="32">
        <f t="shared" si="13"/>
        <v>48.821066666666667</v>
      </c>
      <c r="Q44" s="12">
        <f t="shared" si="7"/>
        <v>48.82</v>
      </c>
      <c r="R44" s="13">
        <f t="shared" si="14"/>
        <v>1952.8</v>
      </c>
      <c r="T44" s="45">
        <v>42.17</v>
      </c>
      <c r="U44" s="45">
        <v>39.89</v>
      </c>
      <c r="W44" s="45">
        <f t="shared" si="8"/>
        <v>1854</v>
      </c>
      <c r="X44" s="45">
        <f t="shared" si="9"/>
        <v>2057.8959999999997</v>
      </c>
      <c r="Y44" s="16">
        <f t="shared" si="10"/>
        <v>1946.6319999999998</v>
      </c>
    </row>
    <row r="45" spans="1:25" ht="38.25">
      <c r="A45" s="31">
        <v>39</v>
      </c>
      <c r="B45" s="85" t="s">
        <v>115</v>
      </c>
      <c r="C45" s="82"/>
      <c r="D45" s="46" t="s">
        <v>57</v>
      </c>
      <c r="E45" s="47">
        <v>49</v>
      </c>
      <c r="F45" s="15"/>
      <c r="G45" s="21" t="s">
        <v>101</v>
      </c>
      <c r="H45" s="70">
        <v>49</v>
      </c>
      <c r="I45" s="72">
        <v>29.08</v>
      </c>
      <c r="J45" s="73">
        <f t="shared" si="11"/>
        <v>32.281199999999998</v>
      </c>
      <c r="K45" s="73">
        <f t="shared" si="3"/>
        <v>30.536600000000004</v>
      </c>
      <c r="L45" s="12">
        <f t="shared" si="4"/>
        <v>30.63</v>
      </c>
      <c r="M45" s="10">
        <f t="shared" si="5"/>
        <v>1.6027608991986295</v>
      </c>
      <c r="N45" s="11">
        <f t="shared" si="6"/>
        <v>5.2326506666621926</v>
      </c>
      <c r="O45" s="12">
        <f t="shared" si="12"/>
        <v>1500.9974</v>
      </c>
      <c r="P45" s="32">
        <f t="shared" si="13"/>
        <v>30.6326</v>
      </c>
      <c r="Q45" s="12">
        <f t="shared" si="7"/>
        <v>30.63</v>
      </c>
      <c r="R45" s="13">
        <f t="shared" si="14"/>
        <v>1500.87</v>
      </c>
      <c r="T45" s="45">
        <v>26.46</v>
      </c>
      <c r="U45" s="45">
        <v>25.03</v>
      </c>
      <c r="W45" s="45">
        <f t="shared" si="8"/>
        <v>1424.9199999999998</v>
      </c>
      <c r="X45" s="45">
        <f t="shared" si="9"/>
        <v>1581.7787999999998</v>
      </c>
      <c r="Y45" s="16">
        <f t="shared" si="10"/>
        <v>1496.2934000000002</v>
      </c>
    </row>
    <row r="46" spans="1:25" ht="38.25">
      <c r="A46" s="31">
        <v>40</v>
      </c>
      <c r="B46" s="85" t="s">
        <v>115</v>
      </c>
      <c r="C46" s="82"/>
      <c r="D46" s="46" t="s">
        <v>58</v>
      </c>
      <c r="E46" s="47">
        <v>45</v>
      </c>
      <c r="F46" s="15"/>
      <c r="G46" s="21" t="s">
        <v>101</v>
      </c>
      <c r="H46" s="70">
        <v>45</v>
      </c>
      <c r="I46" s="72">
        <v>82.39</v>
      </c>
      <c r="J46" s="73">
        <f t="shared" si="11"/>
        <v>91.451199999999986</v>
      </c>
      <c r="K46" s="73">
        <f t="shared" si="3"/>
        <v>86.510199999999998</v>
      </c>
      <c r="L46" s="12">
        <f t="shared" si="4"/>
        <v>86.78</v>
      </c>
      <c r="M46" s="10">
        <f t="shared" si="5"/>
        <v>4.5367941037697461</v>
      </c>
      <c r="N46" s="11">
        <f t="shared" si="6"/>
        <v>5.2279259089303363</v>
      </c>
      <c r="O46" s="12">
        <f t="shared" si="12"/>
        <v>3905.2710000000002</v>
      </c>
      <c r="P46" s="32">
        <f t="shared" si="13"/>
        <v>86.783799999999999</v>
      </c>
      <c r="Q46" s="12">
        <f t="shared" si="7"/>
        <v>86.78</v>
      </c>
      <c r="R46" s="13">
        <f t="shared" si="14"/>
        <v>3905.1</v>
      </c>
      <c r="T46" s="45">
        <v>74.959999999999994</v>
      </c>
      <c r="U46" s="45">
        <v>70.91</v>
      </c>
      <c r="W46" s="45">
        <f t="shared" si="8"/>
        <v>3707.55</v>
      </c>
      <c r="X46" s="45">
        <f t="shared" si="9"/>
        <v>4115.3039999999992</v>
      </c>
      <c r="Y46" s="16">
        <f t="shared" si="10"/>
        <v>3892.9589999999998</v>
      </c>
    </row>
    <row r="47" spans="1:25" ht="76.5">
      <c r="A47" s="31">
        <v>41</v>
      </c>
      <c r="B47" s="85" t="s">
        <v>115</v>
      </c>
      <c r="C47" s="82"/>
      <c r="D47" s="48" t="s">
        <v>59</v>
      </c>
      <c r="E47" s="47">
        <v>65</v>
      </c>
      <c r="F47" s="15"/>
      <c r="G47" s="21" t="s">
        <v>101</v>
      </c>
      <c r="H47" s="47">
        <v>65</v>
      </c>
      <c r="I47" s="45">
        <v>549.66999999999996</v>
      </c>
      <c r="J47" s="16">
        <f t="shared" si="11"/>
        <v>610.13419999999996</v>
      </c>
      <c r="K47" s="16">
        <f t="shared" si="3"/>
        <v>577.1576</v>
      </c>
      <c r="L47" s="12">
        <f t="shared" si="4"/>
        <v>578.99</v>
      </c>
      <c r="M47" s="10">
        <f t="shared" si="5"/>
        <v>30.27359644475694</v>
      </c>
      <c r="N47" s="11">
        <f t="shared" si="6"/>
        <v>5.2286907277771535</v>
      </c>
      <c r="O47" s="12">
        <f t="shared" si="12"/>
        <v>37634.172333333336</v>
      </c>
      <c r="P47" s="32">
        <f t="shared" si="13"/>
        <v>578.98726666666676</v>
      </c>
      <c r="Q47" s="12">
        <f t="shared" si="7"/>
        <v>578.98</v>
      </c>
      <c r="R47" s="13">
        <f t="shared" si="14"/>
        <v>37633.700000000004</v>
      </c>
      <c r="T47" s="45">
        <v>500.11</v>
      </c>
      <c r="U47" s="45">
        <v>473.08</v>
      </c>
      <c r="W47" s="45">
        <f t="shared" si="8"/>
        <v>35728.549999999996</v>
      </c>
      <c r="X47" s="45">
        <f t="shared" si="9"/>
        <v>39658.722999999998</v>
      </c>
      <c r="Y47" s="16">
        <f t="shared" si="10"/>
        <v>37515.243999999999</v>
      </c>
    </row>
    <row r="48" spans="1:25" ht="72">
      <c r="A48" s="31">
        <v>42</v>
      </c>
      <c r="B48" s="85" t="s">
        <v>115</v>
      </c>
      <c r="C48" s="82"/>
      <c r="D48" s="46" t="s">
        <v>60</v>
      </c>
      <c r="E48" s="47">
        <v>13</v>
      </c>
      <c r="F48" s="15"/>
      <c r="G48" s="21" t="s">
        <v>101</v>
      </c>
      <c r="H48" s="47">
        <v>13</v>
      </c>
      <c r="I48" s="45">
        <v>1605.64</v>
      </c>
      <c r="J48" s="16">
        <f t="shared" si="11"/>
        <v>1782.2613999999999</v>
      </c>
      <c r="K48" s="16">
        <f t="shared" si="3"/>
        <v>1685.9180000000001</v>
      </c>
      <c r="L48" s="12">
        <f t="shared" si="4"/>
        <v>1691.27</v>
      </c>
      <c r="M48" s="10">
        <f t="shared" si="5"/>
        <v>88.432391344913768</v>
      </c>
      <c r="N48" s="11">
        <f t="shared" si="6"/>
        <v>5.2287565761181698</v>
      </c>
      <c r="O48" s="12">
        <f t="shared" si="12"/>
        <v>21986.550733333333</v>
      </c>
      <c r="P48" s="32">
        <f t="shared" si="13"/>
        <v>1691.2731333333334</v>
      </c>
      <c r="Q48" s="12">
        <f t="shared" si="7"/>
        <v>1691.27</v>
      </c>
      <c r="R48" s="13">
        <f t="shared" si="14"/>
        <v>21986.51</v>
      </c>
      <c r="T48" s="45">
        <v>1460.87</v>
      </c>
      <c r="U48" s="45">
        <v>1381.9</v>
      </c>
      <c r="W48" s="45">
        <f t="shared" si="8"/>
        <v>20873.32</v>
      </c>
      <c r="X48" s="45">
        <f t="shared" si="9"/>
        <v>23169.3982</v>
      </c>
      <c r="Y48" s="16">
        <f t="shared" si="10"/>
        <v>21916.934000000001</v>
      </c>
    </row>
    <row r="49" spans="1:25" ht="38.25">
      <c r="A49" s="31">
        <v>43</v>
      </c>
      <c r="B49" s="82"/>
      <c r="C49" s="82"/>
      <c r="D49" s="46" t="s">
        <v>61</v>
      </c>
      <c r="E49" s="47">
        <v>58</v>
      </c>
      <c r="F49" s="15"/>
      <c r="G49" s="21" t="s">
        <v>101</v>
      </c>
      <c r="H49" s="47">
        <v>58</v>
      </c>
      <c r="I49" s="45">
        <v>25.63</v>
      </c>
      <c r="J49" s="16">
        <f t="shared" si="11"/>
        <v>28.450399999999998</v>
      </c>
      <c r="K49" s="16">
        <f t="shared" si="3"/>
        <v>26.913199999999996</v>
      </c>
      <c r="L49" s="12">
        <f t="shared" si="4"/>
        <v>27</v>
      </c>
      <c r="M49" s="10">
        <f t="shared" si="5"/>
        <v>1.412107361357485</v>
      </c>
      <c r="N49" s="11">
        <f t="shared" si="6"/>
        <v>5.2300272642869814</v>
      </c>
      <c r="O49" s="12">
        <f t="shared" si="12"/>
        <v>1565.8762666666662</v>
      </c>
      <c r="P49" s="32">
        <f t="shared" si="13"/>
        <v>26.99786666666666</v>
      </c>
      <c r="Q49" s="12">
        <f t="shared" si="7"/>
        <v>26.99</v>
      </c>
      <c r="R49" s="13">
        <f t="shared" si="14"/>
        <v>1565.4199999999998</v>
      </c>
      <c r="T49" s="45">
        <v>23.32</v>
      </c>
      <c r="U49" s="45">
        <v>22.06</v>
      </c>
      <c r="W49" s="45">
        <f t="shared" si="8"/>
        <v>1486.54</v>
      </c>
      <c r="X49" s="45">
        <f t="shared" si="9"/>
        <v>1650.1232</v>
      </c>
      <c r="Y49" s="16">
        <f t="shared" si="10"/>
        <v>1560.9655999999998</v>
      </c>
    </row>
    <row r="50" spans="1:25" ht="38.25">
      <c r="A50" s="31">
        <v>44</v>
      </c>
      <c r="B50" s="82"/>
      <c r="C50" s="82"/>
      <c r="D50" s="46" t="s">
        <v>62</v>
      </c>
      <c r="E50" s="47">
        <v>10</v>
      </c>
      <c r="F50" s="15"/>
      <c r="G50" s="21" t="s">
        <v>101</v>
      </c>
      <c r="H50" s="47">
        <v>10</v>
      </c>
      <c r="I50" s="45">
        <v>707.25</v>
      </c>
      <c r="J50" s="16">
        <f t="shared" si="11"/>
        <v>785.04559999999992</v>
      </c>
      <c r="K50" s="16">
        <f t="shared" si="3"/>
        <v>742.61400000000003</v>
      </c>
      <c r="L50" s="12">
        <f t="shared" si="4"/>
        <v>744.97</v>
      </c>
      <c r="M50" s="10">
        <f t="shared" si="5"/>
        <v>38.951269885332323</v>
      </c>
      <c r="N50" s="11">
        <f t="shared" si="6"/>
        <v>5.2285689202695842</v>
      </c>
      <c r="O50" s="12">
        <f t="shared" si="12"/>
        <v>7449.6986666666671</v>
      </c>
      <c r="P50" s="32">
        <f t="shared" si="13"/>
        <v>744.96986666666669</v>
      </c>
      <c r="Q50" s="12">
        <f t="shared" si="7"/>
        <v>744.96</v>
      </c>
      <c r="R50" s="13">
        <f t="shared" si="14"/>
        <v>7449.6</v>
      </c>
      <c r="T50" s="45">
        <v>643.48</v>
      </c>
      <c r="U50" s="45">
        <v>608.70000000000005</v>
      </c>
      <c r="W50" s="45">
        <f t="shared" si="8"/>
        <v>7072.5</v>
      </c>
      <c r="X50" s="45">
        <f t="shared" si="9"/>
        <v>7850.4559999999992</v>
      </c>
      <c r="Y50" s="16">
        <f t="shared" si="10"/>
        <v>7426.14</v>
      </c>
    </row>
    <row r="51" spans="1:25" ht="38.25">
      <c r="A51" s="31">
        <v>45</v>
      </c>
      <c r="B51" s="82"/>
      <c r="C51" s="82"/>
      <c r="D51" s="46" t="s">
        <v>63</v>
      </c>
      <c r="E51" s="47">
        <v>16</v>
      </c>
      <c r="F51" s="15"/>
      <c r="G51" s="21" t="s">
        <v>101</v>
      </c>
      <c r="H51" s="47">
        <v>16</v>
      </c>
      <c r="I51" s="45">
        <v>421.97</v>
      </c>
      <c r="J51" s="16">
        <f t="shared" si="11"/>
        <v>468.38240000000008</v>
      </c>
      <c r="K51" s="16">
        <f t="shared" si="3"/>
        <v>443.06740000000008</v>
      </c>
      <c r="L51" s="12">
        <f t="shared" si="4"/>
        <v>444.47</v>
      </c>
      <c r="M51" s="10">
        <f t="shared" si="5"/>
        <v>23.238116968894037</v>
      </c>
      <c r="N51" s="11">
        <f t="shared" si="6"/>
        <v>5.2282756921488591</v>
      </c>
      <c r="O51" s="12">
        <f t="shared" si="12"/>
        <v>7111.572266666667</v>
      </c>
      <c r="P51" s="32">
        <f t="shared" si="13"/>
        <v>444.47326666666669</v>
      </c>
      <c r="Q51" s="12">
        <f t="shared" si="7"/>
        <v>444.47</v>
      </c>
      <c r="R51" s="13">
        <f t="shared" si="14"/>
        <v>7111.52</v>
      </c>
      <c r="T51" s="45">
        <v>383.92</v>
      </c>
      <c r="U51" s="45">
        <v>363.17</v>
      </c>
      <c r="W51" s="45">
        <f t="shared" si="8"/>
        <v>6751.52</v>
      </c>
      <c r="X51" s="45">
        <f t="shared" si="9"/>
        <v>7494.1184000000012</v>
      </c>
      <c r="Y51" s="16">
        <f t="shared" si="10"/>
        <v>7089.0784000000012</v>
      </c>
    </row>
    <row r="52" spans="1:25">
      <c r="A52" s="31">
        <v>46</v>
      </c>
      <c r="B52" s="85" t="s">
        <v>115</v>
      </c>
      <c r="C52" s="82"/>
      <c r="D52" s="48" t="s">
        <v>64</v>
      </c>
      <c r="E52" s="47">
        <v>35</v>
      </c>
      <c r="F52" s="15"/>
      <c r="G52" s="21" t="s">
        <v>101</v>
      </c>
      <c r="H52" s="47">
        <v>35</v>
      </c>
      <c r="I52" s="45">
        <v>96.06</v>
      </c>
      <c r="J52" s="16">
        <f t="shared" si="11"/>
        <v>106.62800000000001</v>
      </c>
      <c r="K52" s="16">
        <f t="shared" si="3"/>
        <v>100.8574</v>
      </c>
      <c r="L52" s="12">
        <f t="shared" si="4"/>
        <v>101.18</v>
      </c>
      <c r="M52" s="10">
        <f t="shared" si="5"/>
        <v>5.2914636330603342</v>
      </c>
      <c r="N52" s="11">
        <f t="shared" si="6"/>
        <v>5.2297525529356923</v>
      </c>
      <c r="O52" s="12">
        <f t="shared" si="12"/>
        <v>3541.3630000000003</v>
      </c>
      <c r="P52" s="32">
        <f t="shared" si="13"/>
        <v>101.18180000000001</v>
      </c>
      <c r="Q52" s="12">
        <f t="shared" si="7"/>
        <v>101.18</v>
      </c>
      <c r="R52" s="13">
        <f t="shared" si="14"/>
        <v>3541.3</v>
      </c>
      <c r="T52" s="45">
        <v>87.4</v>
      </c>
      <c r="U52" s="45">
        <v>82.67</v>
      </c>
      <c r="W52" s="45">
        <f t="shared" si="8"/>
        <v>3362.1</v>
      </c>
      <c r="X52" s="45">
        <f t="shared" si="9"/>
        <v>3731.9800000000005</v>
      </c>
      <c r="Y52" s="16">
        <f t="shared" si="10"/>
        <v>3530.009</v>
      </c>
    </row>
    <row r="53" spans="1:25">
      <c r="A53" s="31">
        <v>47</v>
      </c>
      <c r="B53" s="85" t="s">
        <v>115</v>
      </c>
      <c r="C53" s="82"/>
      <c r="D53" s="48" t="s">
        <v>65</v>
      </c>
      <c r="E53" s="47">
        <v>5</v>
      </c>
      <c r="F53" s="15"/>
      <c r="G53" s="21" t="s">
        <v>101</v>
      </c>
      <c r="H53" s="47">
        <v>5</v>
      </c>
      <c r="I53" s="45">
        <v>115.22</v>
      </c>
      <c r="J53" s="16">
        <f t="shared" si="11"/>
        <v>127.8926</v>
      </c>
      <c r="K53" s="16">
        <f t="shared" si="3"/>
        <v>120.98739999999999</v>
      </c>
      <c r="L53" s="12">
        <f t="shared" si="4"/>
        <v>121.37</v>
      </c>
      <c r="M53" s="10">
        <f t="shared" si="5"/>
        <v>6.3448086464447462</v>
      </c>
      <c r="N53" s="11">
        <f t="shared" si="6"/>
        <v>5.2276581086304246</v>
      </c>
      <c r="O53" s="12">
        <f t="shared" si="12"/>
        <v>606.83333333333326</v>
      </c>
      <c r="P53" s="32">
        <f t="shared" si="13"/>
        <v>121.36666666666665</v>
      </c>
      <c r="Q53" s="12">
        <f t="shared" si="7"/>
        <v>121.36</v>
      </c>
      <c r="R53" s="13">
        <f t="shared" si="14"/>
        <v>606.79999999999995</v>
      </c>
      <c r="T53" s="45">
        <v>104.83</v>
      </c>
      <c r="U53" s="45">
        <v>99.17</v>
      </c>
      <c r="W53" s="45">
        <f t="shared" si="8"/>
        <v>576.1</v>
      </c>
      <c r="X53" s="45">
        <f t="shared" si="9"/>
        <v>639.46299999999997</v>
      </c>
      <c r="Y53" s="16">
        <f t="shared" si="10"/>
        <v>604.93700000000001</v>
      </c>
    </row>
    <row r="54" spans="1:25">
      <c r="A54" s="31">
        <v>48</v>
      </c>
      <c r="B54" s="82"/>
      <c r="C54" s="82"/>
      <c r="D54" s="46" t="s">
        <v>66</v>
      </c>
      <c r="E54" s="47">
        <v>7</v>
      </c>
      <c r="F54" s="15"/>
      <c r="G54" s="21" t="s">
        <v>101</v>
      </c>
      <c r="H54" s="47">
        <v>7</v>
      </c>
      <c r="I54" s="45">
        <v>250.68</v>
      </c>
      <c r="J54" s="16">
        <f t="shared" si="11"/>
        <v>278.25760000000002</v>
      </c>
      <c r="K54" s="16">
        <f t="shared" si="3"/>
        <v>263.21499999999997</v>
      </c>
      <c r="L54" s="12">
        <f t="shared" si="4"/>
        <v>264.05</v>
      </c>
      <c r="M54" s="10">
        <f t="shared" si="5"/>
        <v>13.807788069781498</v>
      </c>
      <c r="N54" s="11">
        <f t="shared" si="6"/>
        <v>5.2292323687867821</v>
      </c>
      <c r="O54" s="12">
        <f t="shared" si="12"/>
        <v>1848.3560666666665</v>
      </c>
      <c r="P54" s="32">
        <f t="shared" si="13"/>
        <v>264.05086666666665</v>
      </c>
      <c r="Q54" s="12">
        <f t="shared" si="7"/>
        <v>264.05</v>
      </c>
      <c r="R54" s="13">
        <f t="shared" si="14"/>
        <v>1848.3500000000001</v>
      </c>
      <c r="T54" s="45">
        <v>228.08</v>
      </c>
      <c r="U54" s="45">
        <v>215.75</v>
      </c>
      <c r="W54" s="45">
        <f t="shared" si="8"/>
        <v>1754.76</v>
      </c>
      <c r="X54" s="45">
        <f t="shared" si="9"/>
        <v>1947.8032000000003</v>
      </c>
      <c r="Y54" s="16">
        <f t="shared" si="10"/>
        <v>1842.5049999999999</v>
      </c>
    </row>
    <row r="55" spans="1:25" ht="25.5">
      <c r="A55" s="31">
        <v>49</v>
      </c>
      <c r="B55" s="84" t="s">
        <v>115</v>
      </c>
      <c r="C55" s="82"/>
      <c r="D55" s="48" t="s">
        <v>67</v>
      </c>
      <c r="E55" s="47">
        <v>158</v>
      </c>
      <c r="F55" s="15"/>
      <c r="G55" s="21" t="s">
        <v>101</v>
      </c>
      <c r="H55" s="47">
        <v>158</v>
      </c>
      <c r="I55" s="45">
        <v>18.75</v>
      </c>
      <c r="J55" s="16">
        <f t="shared" si="11"/>
        <v>20.813199999999998</v>
      </c>
      <c r="K55" s="16">
        <f t="shared" si="3"/>
        <v>19.690800000000003</v>
      </c>
      <c r="L55" s="12">
        <f t="shared" si="4"/>
        <v>19.75</v>
      </c>
      <c r="M55" s="10">
        <f t="shared" si="5"/>
        <v>1.0329324469683379</v>
      </c>
      <c r="N55" s="11">
        <f t="shared" si="6"/>
        <v>5.2300377061687993</v>
      </c>
      <c r="O55" s="12">
        <f t="shared" si="12"/>
        <v>3120.7106666666664</v>
      </c>
      <c r="P55" s="32">
        <f t="shared" si="13"/>
        <v>19.751333333333331</v>
      </c>
      <c r="Q55" s="12">
        <f t="shared" si="7"/>
        <v>19.75</v>
      </c>
      <c r="R55" s="13">
        <f t="shared" si="14"/>
        <v>3120.5</v>
      </c>
      <c r="T55" s="45">
        <v>17.059999999999999</v>
      </c>
      <c r="U55" s="45">
        <v>16.14</v>
      </c>
      <c r="W55" s="45">
        <f t="shared" si="8"/>
        <v>2962.5</v>
      </c>
      <c r="X55" s="45">
        <f t="shared" si="9"/>
        <v>3288.4855999999995</v>
      </c>
      <c r="Y55" s="16">
        <f t="shared" si="10"/>
        <v>3111.1464000000005</v>
      </c>
    </row>
    <row r="56" spans="1:25" ht="25.5">
      <c r="A56" s="31">
        <v>50</v>
      </c>
      <c r="B56" s="82"/>
      <c r="C56" s="82" t="s">
        <v>116</v>
      </c>
      <c r="D56" s="48" t="s">
        <v>68</v>
      </c>
      <c r="E56" s="47">
        <v>11</v>
      </c>
      <c r="F56" s="15"/>
      <c r="G56" s="21" t="s">
        <v>101</v>
      </c>
      <c r="H56" s="47">
        <v>11</v>
      </c>
      <c r="I56" s="45">
        <v>100.03</v>
      </c>
      <c r="J56" s="16">
        <f t="shared" si="11"/>
        <v>111.03220000000002</v>
      </c>
      <c r="K56" s="16">
        <f t="shared" si="3"/>
        <v>105.02979999999999</v>
      </c>
      <c r="L56" s="12">
        <f t="shared" si="4"/>
        <v>105.36</v>
      </c>
      <c r="M56" s="10">
        <f t="shared" si="5"/>
        <v>5.5087105968638514</v>
      </c>
      <c r="N56" s="11">
        <f t="shared" si="6"/>
        <v>5.228464879331673</v>
      </c>
      <c r="O56" s="12">
        <f t="shared" si="12"/>
        <v>1159.0039999999999</v>
      </c>
      <c r="P56" s="32">
        <f t="shared" si="13"/>
        <v>105.36399999999999</v>
      </c>
      <c r="Q56" s="12">
        <f t="shared" si="7"/>
        <v>105.36</v>
      </c>
      <c r="R56" s="13">
        <f t="shared" si="14"/>
        <v>1158.96</v>
      </c>
      <c r="T56" s="45">
        <v>91.01</v>
      </c>
      <c r="U56" s="45">
        <v>86.09</v>
      </c>
      <c r="W56" s="45">
        <f t="shared" si="8"/>
        <v>1100.33</v>
      </c>
      <c r="X56" s="45">
        <f t="shared" si="9"/>
        <v>1221.3542000000002</v>
      </c>
      <c r="Y56" s="16">
        <f t="shared" si="10"/>
        <v>1155.3278</v>
      </c>
    </row>
    <row r="57" spans="1:25" s="79" customFormat="1" ht="25.5">
      <c r="A57" s="31">
        <v>51</v>
      </c>
      <c r="B57" s="85" t="s">
        <v>115</v>
      </c>
      <c r="C57" s="82"/>
      <c r="D57" s="49" t="s">
        <v>69</v>
      </c>
      <c r="E57" s="70">
        <v>36</v>
      </c>
      <c r="F57" s="71"/>
      <c r="G57" s="21" t="s">
        <v>101</v>
      </c>
      <c r="H57" s="70">
        <v>36</v>
      </c>
      <c r="I57" s="72">
        <f>743.81</f>
        <v>743.81</v>
      </c>
      <c r="J57" s="73">
        <f t="shared" si="11"/>
        <v>825.63499999999999</v>
      </c>
      <c r="K57" s="73">
        <f t="shared" si="3"/>
        <v>780.99519999999984</v>
      </c>
      <c r="L57" s="74">
        <f t="shared" si="4"/>
        <v>783.48</v>
      </c>
      <c r="M57" s="75">
        <f t="shared" si="5"/>
        <v>40.969056347687605</v>
      </c>
      <c r="N57" s="76">
        <f t="shared" si="6"/>
        <v>5.2291132316954618</v>
      </c>
      <c r="O57" s="74">
        <f t="shared" si="12"/>
        <v>28205.2824</v>
      </c>
      <c r="P57" s="77">
        <f t="shared" si="13"/>
        <v>783.48006666666663</v>
      </c>
      <c r="Q57" s="74">
        <f t="shared" si="7"/>
        <v>783.48</v>
      </c>
      <c r="R57" s="78">
        <f t="shared" si="14"/>
        <v>28205.279999999999</v>
      </c>
      <c r="T57" s="72">
        <v>676.75</v>
      </c>
      <c r="U57" s="72">
        <v>640.16</v>
      </c>
      <c r="W57" s="72">
        <f t="shared" si="8"/>
        <v>26777.159999999996</v>
      </c>
      <c r="X57" s="72">
        <f t="shared" si="9"/>
        <v>29722.86</v>
      </c>
      <c r="Y57" s="73">
        <f t="shared" si="10"/>
        <v>28115.827199999992</v>
      </c>
    </row>
    <row r="58" spans="1:25" ht="25.5">
      <c r="A58" s="31">
        <v>52</v>
      </c>
      <c r="B58" s="85" t="s">
        <v>115</v>
      </c>
      <c r="C58" s="82"/>
      <c r="D58" s="46" t="s">
        <v>70</v>
      </c>
      <c r="E58" s="47">
        <v>31</v>
      </c>
      <c r="F58" s="15"/>
      <c r="G58" s="21" t="s">
        <v>101</v>
      </c>
      <c r="H58" s="47">
        <v>31</v>
      </c>
      <c r="I58" s="45">
        <v>384.37</v>
      </c>
      <c r="J58" s="16">
        <f t="shared" si="11"/>
        <v>426.64619999999996</v>
      </c>
      <c r="K58" s="16">
        <f t="shared" si="3"/>
        <v>403.58819999999997</v>
      </c>
      <c r="L58" s="12">
        <f t="shared" si="4"/>
        <v>404.87</v>
      </c>
      <c r="M58" s="10">
        <f t="shared" si="5"/>
        <v>21.167143143088516</v>
      </c>
      <c r="N58" s="11">
        <f t="shared" si="6"/>
        <v>5.2281332632915545</v>
      </c>
      <c r="O58" s="12">
        <f t="shared" si="12"/>
        <v>12550.912133333333</v>
      </c>
      <c r="P58" s="32">
        <f t="shared" si="13"/>
        <v>404.86813333333333</v>
      </c>
      <c r="Q58" s="12">
        <f t="shared" si="7"/>
        <v>404.86</v>
      </c>
      <c r="R58" s="13">
        <f t="shared" si="14"/>
        <v>12550.66</v>
      </c>
      <c r="T58" s="45">
        <v>349.71</v>
      </c>
      <c r="U58" s="45">
        <v>330.81</v>
      </c>
      <c r="W58" s="45">
        <f t="shared" si="8"/>
        <v>11915.47</v>
      </c>
      <c r="X58" s="45">
        <f t="shared" si="9"/>
        <v>13226.0322</v>
      </c>
      <c r="Y58" s="16">
        <f t="shared" si="10"/>
        <v>12511.234199999999</v>
      </c>
    </row>
    <row r="59" spans="1:25">
      <c r="A59" s="31">
        <v>53</v>
      </c>
      <c r="B59" s="85" t="s">
        <v>115</v>
      </c>
      <c r="C59" s="82"/>
      <c r="D59" s="46" t="s">
        <v>71</v>
      </c>
      <c r="E59" s="47">
        <v>48</v>
      </c>
      <c r="F59" s="15"/>
      <c r="G59" s="21" t="s">
        <v>101</v>
      </c>
      <c r="H59" s="47">
        <v>48</v>
      </c>
      <c r="I59" s="45">
        <v>147.91</v>
      </c>
      <c r="J59" s="16">
        <f t="shared" si="11"/>
        <v>164.1754</v>
      </c>
      <c r="K59" s="16">
        <f t="shared" si="3"/>
        <v>155.30600000000001</v>
      </c>
      <c r="L59" s="12">
        <f t="shared" si="4"/>
        <v>155.80000000000001</v>
      </c>
      <c r="M59" s="10">
        <f t="shared" si="5"/>
        <v>8.1438154804735099</v>
      </c>
      <c r="N59" s="11">
        <f t="shared" si="6"/>
        <v>5.2270959438212516</v>
      </c>
      <c r="O59" s="12">
        <f t="shared" si="12"/>
        <v>7478.2623999999996</v>
      </c>
      <c r="P59" s="32">
        <f t="shared" si="13"/>
        <v>155.79713333333333</v>
      </c>
      <c r="Q59" s="12">
        <f t="shared" si="7"/>
        <v>155.79</v>
      </c>
      <c r="R59" s="13">
        <f t="shared" si="14"/>
        <v>7477.92</v>
      </c>
      <c r="T59" s="45">
        <v>134.57</v>
      </c>
      <c r="U59" s="45">
        <v>127.3</v>
      </c>
      <c r="W59" s="45">
        <f t="shared" si="8"/>
        <v>7099.68</v>
      </c>
      <c r="X59" s="45">
        <f t="shared" si="9"/>
        <v>7880.4192000000003</v>
      </c>
      <c r="Y59" s="16">
        <f t="shared" si="10"/>
        <v>7454.6880000000001</v>
      </c>
    </row>
    <row r="60" spans="1:25" ht="25.5">
      <c r="A60" s="31">
        <v>54</v>
      </c>
      <c r="B60" s="82"/>
      <c r="C60" s="82"/>
      <c r="D60" s="46" t="s">
        <v>72</v>
      </c>
      <c r="E60" s="47">
        <v>68</v>
      </c>
      <c r="F60" s="15"/>
      <c r="G60" s="21" t="s">
        <v>101</v>
      </c>
      <c r="H60" s="47">
        <v>68</v>
      </c>
      <c r="I60" s="45">
        <v>35.72</v>
      </c>
      <c r="J60" s="16">
        <f t="shared" si="11"/>
        <v>39.65</v>
      </c>
      <c r="K60" s="16">
        <f t="shared" si="3"/>
        <v>37.502800000000001</v>
      </c>
      <c r="L60" s="12">
        <f t="shared" si="4"/>
        <v>37.619999999999997</v>
      </c>
      <c r="M60" s="10">
        <f t="shared" si="5"/>
        <v>1.9678206015793205</v>
      </c>
      <c r="N60" s="11">
        <f t="shared" si="6"/>
        <v>5.2307830982969712</v>
      </c>
      <c r="O60" s="12">
        <f t="shared" si="12"/>
        <v>2558.4501333333337</v>
      </c>
      <c r="P60" s="32">
        <f t="shared" si="13"/>
        <v>37.624266666666671</v>
      </c>
      <c r="Q60" s="12">
        <f t="shared" si="7"/>
        <v>37.619999999999997</v>
      </c>
      <c r="R60" s="13">
        <f t="shared" si="14"/>
        <v>2558.16</v>
      </c>
      <c r="T60" s="45">
        <v>32.5</v>
      </c>
      <c r="U60" s="45">
        <v>30.74</v>
      </c>
      <c r="W60" s="45">
        <f t="shared" si="8"/>
        <v>2428.96</v>
      </c>
      <c r="X60" s="45">
        <f t="shared" si="9"/>
        <v>2696.2</v>
      </c>
      <c r="Y60" s="16">
        <f t="shared" si="10"/>
        <v>2550.1904</v>
      </c>
    </row>
    <row r="61" spans="1:25" ht="25.5">
      <c r="A61" s="31">
        <v>55</v>
      </c>
      <c r="B61" s="82"/>
      <c r="C61" s="82"/>
      <c r="D61" s="46" t="s">
        <v>73</v>
      </c>
      <c r="E61" s="47">
        <v>80</v>
      </c>
      <c r="F61" s="15"/>
      <c r="G61" s="21" t="s">
        <v>101</v>
      </c>
      <c r="H61" s="47">
        <v>80</v>
      </c>
      <c r="I61" s="45">
        <v>141.68</v>
      </c>
      <c r="J61" s="16">
        <f t="shared" si="11"/>
        <v>157.27020000000002</v>
      </c>
      <c r="K61" s="16">
        <f t="shared" si="3"/>
        <v>148.76679999999999</v>
      </c>
      <c r="L61" s="12">
        <f t="shared" si="4"/>
        <v>149.24</v>
      </c>
      <c r="M61" s="10">
        <f t="shared" si="5"/>
        <v>7.8058193125385689</v>
      </c>
      <c r="N61" s="11">
        <f t="shared" si="6"/>
        <v>5.2303801343732035</v>
      </c>
      <c r="O61" s="12">
        <f t="shared" si="12"/>
        <v>11939.12</v>
      </c>
      <c r="P61" s="32">
        <f t="shared" si="13"/>
        <v>149.239</v>
      </c>
      <c r="Q61" s="12">
        <f t="shared" si="7"/>
        <v>149.22999999999999</v>
      </c>
      <c r="R61" s="13">
        <f t="shared" si="14"/>
        <v>11938.4</v>
      </c>
      <c r="T61" s="45">
        <v>128.91</v>
      </c>
      <c r="U61" s="45">
        <v>121.94</v>
      </c>
      <c r="W61" s="45">
        <f t="shared" si="8"/>
        <v>11334.400000000001</v>
      </c>
      <c r="X61" s="45">
        <f t="shared" si="9"/>
        <v>12581.616000000002</v>
      </c>
      <c r="Y61" s="16">
        <f t="shared" si="10"/>
        <v>11901.343999999999</v>
      </c>
    </row>
    <row r="62" spans="1:25" ht="25.5">
      <c r="A62" s="31">
        <v>56</v>
      </c>
      <c r="B62" s="82"/>
      <c r="C62" s="82"/>
      <c r="D62" s="46" t="s">
        <v>74</v>
      </c>
      <c r="E62" s="47">
        <v>6</v>
      </c>
      <c r="F62" s="15"/>
      <c r="G62" s="21" t="s">
        <v>101</v>
      </c>
      <c r="H62" s="47">
        <v>6</v>
      </c>
      <c r="I62" s="45">
        <v>39.020000000000003</v>
      </c>
      <c r="J62" s="16">
        <f t="shared" si="11"/>
        <v>43.31</v>
      </c>
      <c r="K62" s="16">
        <f t="shared" si="3"/>
        <v>40.967600000000004</v>
      </c>
      <c r="L62" s="12">
        <f t="shared" si="4"/>
        <v>41.1</v>
      </c>
      <c r="M62" s="10">
        <f t="shared" si="5"/>
        <v>2.1480258099008021</v>
      </c>
      <c r="N62" s="11">
        <f t="shared" si="6"/>
        <v>5.2263401700749439</v>
      </c>
      <c r="O62" s="12">
        <f t="shared" si="12"/>
        <v>246.59520000000003</v>
      </c>
      <c r="P62" s="32">
        <f t="shared" si="13"/>
        <v>41.099200000000003</v>
      </c>
      <c r="Q62" s="12">
        <f t="shared" si="7"/>
        <v>41.09</v>
      </c>
      <c r="R62" s="13">
        <f t="shared" si="14"/>
        <v>246.54000000000002</v>
      </c>
      <c r="T62" s="45">
        <v>35.5</v>
      </c>
      <c r="U62" s="45">
        <v>33.58</v>
      </c>
      <c r="W62" s="45">
        <f t="shared" si="8"/>
        <v>234.12</v>
      </c>
      <c r="X62" s="45">
        <f t="shared" si="9"/>
        <v>259.86</v>
      </c>
      <c r="Y62" s="16">
        <f t="shared" si="10"/>
        <v>245.80560000000003</v>
      </c>
    </row>
    <row r="63" spans="1:25" ht="38.25">
      <c r="A63" s="31">
        <v>57</v>
      </c>
      <c r="B63" s="82"/>
      <c r="C63" s="82" t="s">
        <v>116</v>
      </c>
      <c r="D63" s="48" t="s">
        <v>75</v>
      </c>
      <c r="E63" s="47">
        <v>40</v>
      </c>
      <c r="F63" s="15"/>
      <c r="G63" s="21" t="s">
        <v>101</v>
      </c>
      <c r="H63" s="47">
        <v>40</v>
      </c>
      <c r="I63" s="45">
        <v>307.11</v>
      </c>
      <c r="J63" s="16">
        <f t="shared" si="11"/>
        <v>340.89240000000007</v>
      </c>
      <c r="K63" s="16">
        <f t="shared" si="3"/>
        <v>322.47039999999998</v>
      </c>
      <c r="L63" s="12">
        <f t="shared" si="4"/>
        <v>323.49</v>
      </c>
      <c r="M63" s="10">
        <f t="shared" si="5"/>
        <v>16.91430622165748</v>
      </c>
      <c r="N63" s="11">
        <f t="shared" si="6"/>
        <v>5.2286952368411637</v>
      </c>
      <c r="O63" s="12">
        <f t="shared" si="12"/>
        <v>12939.637333333334</v>
      </c>
      <c r="P63" s="32">
        <f t="shared" si="13"/>
        <v>323.49093333333337</v>
      </c>
      <c r="Q63" s="12">
        <f t="shared" si="7"/>
        <v>323.49</v>
      </c>
      <c r="R63" s="13">
        <f t="shared" si="14"/>
        <v>12939.6</v>
      </c>
      <c r="T63" s="45">
        <v>279.42</v>
      </c>
      <c r="U63" s="45">
        <v>264.32</v>
      </c>
      <c r="W63" s="45">
        <f t="shared" si="8"/>
        <v>12284.400000000001</v>
      </c>
      <c r="X63" s="45">
        <f t="shared" si="9"/>
        <v>13635.696000000004</v>
      </c>
      <c r="Y63" s="16">
        <f t="shared" si="10"/>
        <v>12898.815999999999</v>
      </c>
    </row>
    <row r="64" spans="1:25" ht="25.5">
      <c r="A64" s="31">
        <v>58</v>
      </c>
      <c r="B64" s="82"/>
      <c r="C64" s="82" t="s">
        <v>116</v>
      </c>
      <c r="D64" s="46" t="s">
        <v>76</v>
      </c>
      <c r="E64" s="47">
        <v>75</v>
      </c>
      <c r="F64" s="15"/>
      <c r="G64" s="21" t="s">
        <v>101</v>
      </c>
      <c r="H64" s="47">
        <v>75</v>
      </c>
      <c r="I64" s="45">
        <v>261.14</v>
      </c>
      <c r="J64" s="16">
        <f t="shared" si="11"/>
        <v>289.85980000000001</v>
      </c>
      <c r="K64" s="16">
        <f t="shared" si="3"/>
        <v>274.19499999999999</v>
      </c>
      <c r="L64" s="12">
        <f t="shared" si="4"/>
        <v>275.06</v>
      </c>
      <c r="M64" s="10">
        <f t="shared" si="5"/>
        <v>14.379650639706108</v>
      </c>
      <c r="N64" s="11">
        <f t="shared" si="6"/>
        <v>5.2278232530015663</v>
      </c>
      <c r="O64" s="12">
        <f t="shared" si="12"/>
        <v>20629.87</v>
      </c>
      <c r="P64" s="32">
        <f t="shared" si="13"/>
        <v>275.06493333333333</v>
      </c>
      <c r="Q64" s="12">
        <f t="shared" si="7"/>
        <v>275.06</v>
      </c>
      <c r="R64" s="13">
        <f t="shared" si="14"/>
        <v>20629.5</v>
      </c>
      <c r="T64" s="45">
        <v>237.59</v>
      </c>
      <c r="U64" s="45">
        <v>224.75</v>
      </c>
      <c r="W64" s="45">
        <f t="shared" si="8"/>
        <v>19585.5</v>
      </c>
      <c r="X64" s="45">
        <f t="shared" si="9"/>
        <v>21739.485000000001</v>
      </c>
      <c r="Y64" s="16">
        <f t="shared" si="10"/>
        <v>20564.625</v>
      </c>
    </row>
    <row r="65" spans="1:25" ht="25.5">
      <c r="A65" s="31">
        <v>59</v>
      </c>
      <c r="B65" s="82"/>
      <c r="C65" s="82" t="s">
        <v>116</v>
      </c>
      <c r="D65" s="49" t="s">
        <v>77</v>
      </c>
      <c r="E65" s="47">
        <v>14</v>
      </c>
      <c r="F65" s="15"/>
      <c r="G65" s="21" t="s">
        <v>101</v>
      </c>
      <c r="H65" s="47">
        <v>14</v>
      </c>
      <c r="I65" s="45">
        <v>1326.61</v>
      </c>
      <c r="J65" s="16">
        <f t="shared" si="11"/>
        <v>1472.54</v>
      </c>
      <c r="K65" s="16">
        <f t="shared" si="3"/>
        <v>1392.9472000000001</v>
      </c>
      <c r="L65" s="12">
        <f t="shared" si="4"/>
        <v>1397.37</v>
      </c>
      <c r="M65" s="10">
        <f t="shared" si="5"/>
        <v>73.065271024748853</v>
      </c>
      <c r="N65" s="11">
        <f t="shared" si="6"/>
        <v>5.2287705492996741</v>
      </c>
      <c r="O65" s="12">
        <f t="shared" si="12"/>
        <v>19563.120266666669</v>
      </c>
      <c r="P65" s="32">
        <f t="shared" si="13"/>
        <v>1397.3657333333335</v>
      </c>
      <c r="Q65" s="12">
        <f t="shared" si="7"/>
        <v>1397.36</v>
      </c>
      <c r="R65" s="13">
        <f t="shared" si="14"/>
        <v>19563.039999999997</v>
      </c>
      <c r="T65" s="45">
        <v>1207</v>
      </c>
      <c r="U65" s="45">
        <v>1141.76</v>
      </c>
      <c r="W65" s="45">
        <f t="shared" si="8"/>
        <v>18572.539999999997</v>
      </c>
      <c r="X65" s="45">
        <f t="shared" si="9"/>
        <v>20615.559999999998</v>
      </c>
      <c r="Y65" s="16">
        <f t="shared" si="10"/>
        <v>19501.2608</v>
      </c>
    </row>
    <row r="66" spans="1:25" ht="25.5">
      <c r="A66" s="31">
        <v>60</v>
      </c>
      <c r="B66" s="82"/>
      <c r="C66" s="82" t="s">
        <v>116</v>
      </c>
      <c r="D66" s="46" t="s">
        <v>78</v>
      </c>
      <c r="E66" s="47">
        <v>118</v>
      </c>
      <c r="F66" s="15"/>
      <c r="G66" s="21" t="s">
        <v>101</v>
      </c>
      <c r="H66" s="47">
        <v>118</v>
      </c>
      <c r="I66" s="45">
        <v>55.49</v>
      </c>
      <c r="J66" s="16">
        <f t="shared" si="11"/>
        <v>61.597800000000007</v>
      </c>
      <c r="K66" s="16">
        <f t="shared" si="3"/>
        <v>58.267199999999995</v>
      </c>
      <c r="L66" s="12">
        <f t="shared" si="4"/>
        <v>58.45</v>
      </c>
      <c r="M66" s="10">
        <f t="shared" si="5"/>
        <v>3.0580762482318877</v>
      </c>
      <c r="N66" s="11">
        <f t="shared" si="6"/>
        <v>5.2319525204993802</v>
      </c>
      <c r="O66" s="12">
        <f t="shared" si="12"/>
        <v>6897.296666666668</v>
      </c>
      <c r="P66" s="32">
        <f t="shared" si="13"/>
        <v>58.451666666666675</v>
      </c>
      <c r="Q66" s="12">
        <f t="shared" si="7"/>
        <v>58.45</v>
      </c>
      <c r="R66" s="13">
        <f t="shared" si="14"/>
        <v>6897.1</v>
      </c>
      <c r="T66" s="45">
        <v>50.49</v>
      </c>
      <c r="U66" s="45">
        <v>47.76</v>
      </c>
      <c r="W66" s="45">
        <f t="shared" si="8"/>
        <v>6547.8200000000006</v>
      </c>
      <c r="X66" s="45">
        <f t="shared" si="9"/>
        <v>7268.5404000000008</v>
      </c>
      <c r="Y66" s="16">
        <f t="shared" si="10"/>
        <v>6875.5295999999998</v>
      </c>
    </row>
    <row r="67" spans="1:25" ht="25.5">
      <c r="A67" s="31">
        <v>61</v>
      </c>
      <c r="B67" s="82"/>
      <c r="C67" s="82" t="s">
        <v>116</v>
      </c>
      <c r="D67" s="46" t="s">
        <v>79</v>
      </c>
      <c r="E67" s="47">
        <v>118</v>
      </c>
      <c r="F67" s="15"/>
      <c r="G67" s="21" t="s">
        <v>101</v>
      </c>
      <c r="H67" s="47">
        <v>118</v>
      </c>
      <c r="I67" s="45">
        <v>47.34</v>
      </c>
      <c r="J67" s="16">
        <f t="shared" si="11"/>
        <v>52.545400000000001</v>
      </c>
      <c r="K67" s="16">
        <f t="shared" si="3"/>
        <v>49.702800000000003</v>
      </c>
      <c r="L67" s="12">
        <f t="shared" si="4"/>
        <v>49.86</v>
      </c>
      <c r="M67" s="10">
        <f t="shared" si="5"/>
        <v>2.6063849485446298</v>
      </c>
      <c r="N67" s="11">
        <f t="shared" si="6"/>
        <v>5.2274066356691327</v>
      </c>
      <c r="O67" s="12">
        <f t="shared" si="12"/>
        <v>5883.8025333333335</v>
      </c>
      <c r="P67" s="32">
        <f t="shared" si="13"/>
        <v>49.862733333333331</v>
      </c>
      <c r="Q67" s="12">
        <f t="shared" si="7"/>
        <v>49.86</v>
      </c>
      <c r="R67" s="13">
        <f t="shared" si="14"/>
        <v>5883.48</v>
      </c>
      <c r="T67" s="45">
        <v>43.07</v>
      </c>
      <c r="U67" s="45">
        <v>40.74</v>
      </c>
      <c r="W67" s="45">
        <f t="shared" si="8"/>
        <v>5586.1200000000008</v>
      </c>
      <c r="X67" s="45">
        <f t="shared" si="9"/>
        <v>6200.3572000000004</v>
      </c>
      <c r="Y67" s="16">
        <f t="shared" si="10"/>
        <v>5864.9304000000002</v>
      </c>
    </row>
    <row r="68" spans="1:25" ht="25.5">
      <c r="A68" s="31">
        <v>62</v>
      </c>
      <c r="B68" s="82"/>
      <c r="C68" s="82" t="s">
        <v>116</v>
      </c>
      <c r="D68" s="46" t="s">
        <v>80</v>
      </c>
      <c r="E68" s="47">
        <v>83</v>
      </c>
      <c r="F68" s="15"/>
      <c r="G68" s="21" t="s">
        <v>101</v>
      </c>
      <c r="H68" s="47">
        <v>83</v>
      </c>
      <c r="I68" s="45">
        <v>108.24</v>
      </c>
      <c r="J68" s="16">
        <f t="shared" si="11"/>
        <v>120.14560000000002</v>
      </c>
      <c r="K68" s="16">
        <f t="shared" si="3"/>
        <v>113.65520000000001</v>
      </c>
      <c r="L68" s="12">
        <f t="shared" si="4"/>
        <v>114.01</v>
      </c>
      <c r="M68" s="10">
        <f t="shared" si="5"/>
        <v>5.9608879539880739</v>
      </c>
      <c r="N68" s="11">
        <f t="shared" si="6"/>
        <v>5.2283904517043016</v>
      </c>
      <c r="O68" s="12">
        <f t="shared" si="12"/>
        <v>9463.1288000000004</v>
      </c>
      <c r="P68" s="32">
        <f t="shared" si="13"/>
        <v>114.01360000000001</v>
      </c>
      <c r="Q68" s="12">
        <f t="shared" si="7"/>
        <v>114.01</v>
      </c>
      <c r="R68" s="13">
        <f t="shared" si="14"/>
        <v>9462.83</v>
      </c>
      <c r="T68" s="45">
        <v>98.48</v>
      </c>
      <c r="U68" s="45">
        <v>93.16</v>
      </c>
      <c r="W68" s="45">
        <f t="shared" si="8"/>
        <v>8983.92</v>
      </c>
      <c r="X68" s="45">
        <f t="shared" si="9"/>
        <v>9972.0848000000005</v>
      </c>
      <c r="Y68" s="16">
        <f t="shared" si="10"/>
        <v>9433.3816000000006</v>
      </c>
    </row>
    <row r="69" spans="1:25">
      <c r="A69" s="31">
        <v>63</v>
      </c>
      <c r="B69" s="86"/>
      <c r="C69" s="86"/>
      <c r="D69" s="46" t="s">
        <v>81</v>
      </c>
      <c r="E69" s="47">
        <v>15</v>
      </c>
      <c r="F69" s="15"/>
      <c r="G69" s="21" t="s">
        <v>101</v>
      </c>
      <c r="H69" s="47">
        <v>15</v>
      </c>
      <c r="I69" s="45">
        <v>937.03</v>
      </c>
      <c r="J69" s="16">
        <f t="shared" si="11"/>
        <v>1040.0988</v>
      </c>
      <c r="K69" s="16">
        <f t="shared" si="3"/>
        <v>983.88120000000015</v>
      </c>
      <c r="L69" s="12">
        <f t="shared" si="4"/>
        <v>987</v>
      </c>
      <c r="M69" s="10">
        <f t="shared" si="5"/>
        <v>51.605282553630111</v>
      </c>
      <c r="N69" s="11">
        <f t="shared" si="6"/>
        <v>5.2284987389696163</v>
      </c>
      <c r="O69" s="12">
        <f t="shared" si="12"/>
        <v>14805.050000000001</v>
      </c>
      <c r="P69" s="32">
        <f t="shared" si="13"/>
        <v>987.00333333333344</v>
      </c>
      <c r="Q69" s="12">
        <f t="shared" si="7"/>
        <v>987</v>
      </c>
      <c r="R69" s="13">
        <f t="shared" si="14"/>
        <v>14805</v>
      </c>
      <c r="T69" s="45">
        <v>852.54</v>
      </c>
      <c r="U69" s="45">
        <v>806.46</v>
      </c>
      <c r="W69" s="45">
        <f t="shared" si="8"/>
        <v>14055.449999999999</v>
      </c>
      <c r="X69" s="45">
        <f t="shared" si="9"/>
        <v>15601.482</v>
      </c>
      <c r="Y69" s="16">
        <f t="shared" si="10"/>
        <v>14758.218000000003</v>
      </c>
    </row>
    <row r="70" spans="1:25" ht="25.5">
      <c r="A70" s="31">
        <v>64</v>
      </c>
      <c r="B70" s="85" t="s">
        <v>115</v>
      </c>
      <c r="C70" s="82"/>
      <c r="D70" s="46" t="s">
        <v>105</v>
      </c>
      <c r="E70" s="47">
        <v>80</v>
      </c>
      <c r="F70" s="15"/>
      <c r="G70" s="21" t="s">
        <v>101</v>
      </c>
      <c r="H70" s="47">
        <v>80</v>
      </c>
      <c r="I70" s="45">
        <v>95.69</v>
      </c>
      <c r="J70" s="16">
        <f t="shared" si="11"/>
        <v>106.2132</v>
      </c>
      <c r="K70" s="16">
        <f t="shared" si="3"/>
        <v>100.47920000000001</v>
      </c>
      <c r="L70" s="12">
        <f t="shared" si="4"/>
        <v>100.79</v>
      </c>
      <c r="M70" s="10">
        <f t="shared" si="5"/>
        <v>5.2686665713442151</v>
      </c>
      <c r="N70" s="11">
        <f t="shared" si="6"/>
        <v>5.2273703456138652</v>
      </c>
      <c r="O70" s="12">
        <f t="shared" si="12"/>
        <v>8063.5306666666675</v>
      </c>
      <c r="P70" s="32">
        <f t="shared" si="13"/>
        <v>100.79413333333335</v>
      </c>
      <c r="Q70" s="12">
        <f t="shared" si="7"/>
        <v>100.79</v>
      </c>
      <c r="R70" s="13">
        <f t="shared" si="14"/>
        <v>8063.2000000000007</v>
      </c>
      <c r="T70" s="45">
        <v>87.06</v>
      </c>
      <c r="U70" s="45">
        <v>82.36</v>
      </c>
      <c r="W70" s="45">
        <f t="shared" si="8"/>
        <v>7655.2</v>
      </c>
      <c r="X70" s="45">
        <f t="shared" si="9"/>
        <v>8497.0560000000005</v>
      </c>
      <c r="Y70" s="16">
        <f t="shared" si="10"/>
        <v>8038.3360000000002</v>
      </c>
    </row>
    <row r="71" spans="1:25" s="79" customFormat="1" ht="25.5">
      <c r="A71" s="31">
        <v>65</v>
      </c>
      <c r="B71" s="85" t="s">
        <v>115</v>
      </c>
      <c r="C71" s="82"/>
      <c r="D71" s="49" t="s">
        <v>106</v>
      </c>
      <c r="E71" s="70">
        <v>72</v>
      </c>
      <c r="F71" s="71"/>
      <c r="G71" s="21" t="s">
        <v>101</v>
      </c>
      <c r="H71" s="47">
        <v>72</v>
      </c>
      <c r="I71" s="72">
        <f>467.2/12</f>
        <v>38.93333333333333</v>
      </c>
      <c r="J71" s="73">
        <f>T71*122/100/12</f>
        <v>43.216466666666662</v>
      </c>
      <c r="K71" s="73">
        <f>U71*122/100/12</f>
        <v>40.880166666666675</v>
      </c>
      <c r="L71" s="74">
        <f t="shared" si="4"/>
        <v>41.01</v>
      </c>
      <c r="M71" s="75">
        <f t="shared" si="5"/>
        <v>2.1445158299718834</v>
      </c>
      <c r="N71" s="76">
        <f t="shared" si="6"/>
        <v>5.2292509874954485</v>
      </c>
      <c r="O71" s="74">
        <f t="shared" ref="O71:O97" si="15">((H71/3)*(SUM(I71:K71)))</f>
        <v>2952.7192</v>
      </c>
      <c r="P71" s="77">
        <f t="shared" ref="P71:P97" si="16">O71/H71</f>
        <v>41.009988888888891</v>
      </c>
      <c r="Q71" s="74">
        <f t="shared" si="7"/>
        <v>41</v>
      </c>
      <c r="R71" s="78">
        <f t="shared" ref="R71:R97" si="17">Q71*H71</f>
        <v>2952</v>
      </c>
      <c r="T71" s="72">
        <v>425.08</v>
      </c>
      <c r="U71" s="72">
        <v>402.1</v>
      </c>
      <c r="W71" s="72">
        <f t="shared" si="8"/>
        <v>2803.2</v>
      </c>
      <c r="X71" s="72">
        <f t="shared" si="9"/>
        <v>3111.5855999999994</v>
      </c>
      <c r="Y71" s="73">
        <f t="shared" si="10"/>
        <v>2943.3720000000008</v>
      </c>
    </row>
    <row r="72" spans="1:25" ht="25.5">
      <c r="A72" s="31">
        <v>66</v>
      </c>
      <c r="B72" s="85" t="s">
        <v>115</v>
      </c>
      <c r="C72" s="82"/>
      <c r="D72" s="46" t="s">
        <v>107</v>
      </c>
      <c r="E72" s="47">
        <v>5</v>
      </c>
      <c r="F72" s="15"/>
      <c r="G72" s="21" t="s">
        <v>101</v>
      </c>
      <c r="H72" s="47">
        <v>5</v>
      </c>
      <c r="I72" s="45">
        <v>123.66</v>
      </c>
      <c r="J72" s="16">
        <f t="shared" si="11"/>
        <v>137.26220000000001</v>
      </c>
      <c r="K72" s="16">
        <f t="shared" si="11"/>
        <v>129.84460000000001</v>
      </c>
      <c r="L72" s="12">
        <f t="shared" ref="L72:L97" si="18">ROUND((I72+K72+J72)/3,2)</f>
        <v>130.26</v>
      </c>
      <c r="M72" s="10">
        <f t="shared" ref="M72:M97" si="19">SQRT(((SUM((POWER(I72-L72,2)),(POWER(J72-L72,2)),(POWER(K72-L72,2)))/(COLUMNS(I72:K72)-1))))</f>
        <v>6.810409752724139</v>
      </c>
      <c r="N72" s="11">
        <f t="shared" ref="N72:N97" si="20">M72/L72*100</f>
        <v>5.2283200926793638</v>
      </c>
      <c r="O72" s="12">
        <f t="shared" si="15"/>
        <v>651.27800000000002</v>
      </c>
      <c r="P72" s="32">
        <f t="shared" si="16"/>
        <v>130.25560000000002</v>
      </c>
      <c r="Q72" s="12">
        <f t="shared" ref="Q72:Q97" si="21">ROUNDDOWN(P72,2)</f>
        <v>130.25</v>
      </c>
      <c r="R72" s="13">
        <f t="shared" si="17"/>
        <v>651.25</v>
      </c>
      <c r="T72" s="45">
        <v>112.51</v>
      </c>
      <c r="U72" s="45">
        <v>106.43</v>
      </c>
      <c r="W72" s="45">
        <f t="shared" ref="W72:W97" si="22">I72*H72</f>
        <v>618.29999999999995</v>
      </c>
      <c r="X72" s="45">
        <f t="shared" ref="X72:X97" si="23">J72*H72</f>
        <v>686.31100000000004</v>
      </c>
      <c r="Y72" s="16">
        <f t="shared" ref="Y72:Y97" si="24">K72*H72</f>
        <v>649.22300000000007</v>
      </c>
    </row>
    <row r="73" spans="1:25" ht="25.5">
      <c r="A73" s="31">
        <v>67</v>
      </c>
      <c r="B73" s="84" t="s">
        <v>115</v>
      </c>
      <c r="C73" s="87"/>
      <c r="D73" s="46" t="s">
        <v>82</v>
      </c>
      <c r="E73" s="47">
        <v>770</v>
      </c>
      <c r="F73" s="15"/>
      <c r="G73" s="21" t="s">
        <v>21</v>
      </c>
      <c r="H73" s="47">
        <v>770</v>
      </c>
      <c r="I73" s="45">
        <v>380.96</v>
      </c>
      <c r="J73" s="16">
        <f t="shared" ref="J73:K97" si="25">T73*122/100</f>
        <v>422.86419999999998</v>
      </c>
      <c r="K73" s="16">
        <f t="shared" si="25"/>
        <v>400.0136</v>
      </c>
      <c r="L73" s="12">
        <f t="shared" si="18"/>
        <v>401.28</v>
      </c>
      <c r="M73" s="10">
        <f t="shared" si="19"/>
        <v>20.980751399795004</v>
      </c>
      <c r="N73" s="11">
        <f t="shared" si="20"/>
        <v>5.2284567882264268</v>
      </c>
      <c r="O73" s="12">
        <f t="shared" si="15"/>
        <v>308985.03533333336</v>
      </c>
      <c r="P73" s="32">
        <f t="shared" si="16"/>
        <v>401.27926666666673</v>
      </c>
      <c r="Q73" s="12">
        <f t="shared" si="21"/>
        <v>401.27</v>
      </c>
      <c r="R73" s="13">
        <f t="shared" si="17"/>
        <v>308977.89999999997</v>
      </c>
      <c r="T73" s="45">
        <v>346.61</v>
      </c>
      <c r="U73" s="45">
        <v>327.88</v>
      </c>
      <c r="W73" s="45">
        <f t="shared" si="22"/>
        <v>293339.2</v>
      </c>
      <c r="X73" s="45">
        <f t="shared" si="23"/>
        <v>325605.43400000001</v>
      </c>
      <c r="Y73" s="16">
        <f t="shared" si="24"/>
        <v>308010.47200000001</v>
      </c>
    </row>
    <row r="74" spans="1:25" ht="25.5">
      <c r="A74" s="31">
        <v>68</v>
      </c>
      <c r="B74" s="84" t="s">
        <v>115</v>
      </c>
      <c r="C74" s="87"/>
      <c r="D74" s="48" t="s">
        <v>83</v>
      </c>
      <c r="E74" s="47">
        <v>120</v>
      </c>
      <c r="F74" s="15"/>
      <c r="G74" s="21" t="s">
        <v>21</v>
      </c>
      <c r="H74" s="47">
        <v>120</v>
      </c>
      <c r="I74" s="45">
        <v>996.08</v>
      </c>
      <c r="J74" s="16">
        <f t="shared" si="25"/>
        <v>1105.6494</v>
      </c>
      <c r="K74" s="16">
        <f t="shared" si="25"/>
        <v>1045.8815999999999</v>
      </c>
      <c r="L74" s="12">
        <f t="shared" si="18"/>
        <v>1049.2</v>
      </c>
      <c r="M74" s="10">
        <f t="shared" si="19"/>
        <v>54.860190206195959</v>
      </c>
      <c r="N74" s="11">
        <f t="shared" si="20"/>
        <v>5.2287638397060574</v>
      </c>
      <c r="O74" s="12">
        <f t="shared" si="15"/>
        <v>125904.44</v>
      </c>
      <c r="P74" s="32">
        <f t="shared" si="16"/>
        <v>1049.2036666666668</v>
      </c>
      <c r="Q74" s="12">
        <f t="shared" si="21"/>
        <v>1049.2</v>
      </c>
      <c r="R74" s="13">
        <f t="shared" si="17"/>
        <v>125904</v>
      </c>
      <c r="T74" s="45">
        <v>906.27</v>
      </c>
      <c r="U74" s="45">
        <v>857.28</v>
      </c>
      <c r="W74" s="45">
        <f t="shared" si="22"/>
        <v>119529.60000000001</v>
      </c>
      <c r="X74" s="45">
        <f t="shared" si="23"/>
        <v>132677.92800000001</v>
      </c>
      <c r="Y74" s="16">
        <f t="shared" si="24"/>
        <v>125505.79199999999</v>
      </c>
    </row>
    <row r="75" spans="1:25">
      <c r="A75" s="31">
        <v>69</v>
      </c>
      <c r="B75" s="84" t="s">
        <v>115</v>
      </c>
      <c r="C75" s="87"/>
      <c r="D75" s="80" t="s">
        <v>84</v>
      </c>
      <c r="E75" s="70">
        <v>15</v>
      </c>
      <c r="F75" s="71"/>
      <c r="G75" s="21" t="s">
        <v>109</v>
      </c>
      <c r="H75" s="47">
        <v>15</v>
      </c>
      <c r="I75" s="45">
        <v>995.28</v>
      </c>
      <c r="J75" s="16">
        <f t="shared" si="25"/>
        <v>1104.7587999999998</v>
      </c>
      <c r="K75" s="16">
        <f t="shared" si="25"/>
        <v>1045.0398</v>
      </c>
      <c r="L75" s="12">
        <f t="shared" si="18"/>
        <v>1048.3599999999999</v>
      </c>
      <c r="M75" s="10">
        <f t="shared" si="19"/>
        <v>54.81484638982392</v>
      </c>
      <c r="N75" s="11">
        <f t="shared" si="20"/>
        <v>5.228628180188478</v>
      </c>
      <c r="O75" s="12">
        <f t="shared" si="15"/>
        <v>15725.393</v>
      </c>
      <c r="P75" s="32">
        <f t="shared" si="16"/>
        <v>1048.3595333333333</v>
      </c>
      <c r="Q75" s="12">
        <f t="shared" si="21"/>
        <v>1048.3499999999999</v>
      </c>
      <c r="R75" s="13">
        <f t="shared" si="17"/>
        <v>15725.249999999998</v>
      </c>
      <c r="T75" s="45">
        <v>905.54</v>
      </c>
      <c r="U75" s="45">
        <v>856.59</v>
      </c>
      <c r="W75" s="45">
        <f t="shared" si="22"/>
        <v>14929.199999999999</v>
      </c>
      <c r="X75" s="45">
        <f t="shared" si="23"/>
        <v>16571.381999999998</v>
      </c>
      <c r="Y75" s="16">
        <f t="shared" si="24"/>
        <v>15675.597</v>
      </c>
    </row>
    <row r="76" spans="1:25" ht="25.5">
      <c r="A76" s="31">
        <v>70</v>
      </c>
      <c r="B76" s="85" t="s">
        <v>115</v>
      </c>
      <c r="C76" s="87"/>
      <c r="D76" s="46" t="s">
        <v>85</v>
      </c>
      <c r="E76" s="47">
        <v>1</v>
      </c>
      <c r="F76" s="15"/>
      <c r="G76" s="21" t="s">
        <v>101</v>
      </c>
      <c r="H76" s="47">
        <v>1</v>
      </c>
      <c r="I76" s="45">
        <v>1498.27</v>
      </c>
      <c r="J76" s="16">
        <f t="shared" si="25"/>
        <v>1663.0796000000003</v>
      </c>
      <c r="K76" s="16">
        <f t="shared" si="25"/>
        <v>1573.1777999999999</v>
      </c>
      <c r="L76" s="12">
        <f t="shared" si="18"/>
        <v>1578.18</v>
      </c>
      <c r="M76" s="10">
        <f t="shared" si="19"/>
        <v>82.518398509059921</v>
      </c>
      <c r="N76" s="11">
        <f t="shared" si="20"/>
        <v>5.2287063902127713</v>
      </c>
      <c r="O76" s="12">
        <f t="shared" si="15"/>
        <v>1578.1758000000002</v>
      </c>
      <c r="P76" s="32">
        <f t="shared" si="16"/>
        <v>1578.1758000000002</v>
      </c>
      <c r="Q76" s="12">
        <f t="shared" si="21"/>
        <v>1578.17</v>
      </c>
      <c r="R76" s="13">
        <f t="shared" si="17"/>
        <v>1578.17</v>
      </c>
      <c r="T76" s="45">
        <v>1363.18</v>
      </c>
      <c r="U76" s="45">
        <v>1289.49</v>
      </c>
      <c r="W76" s="45">
        <f t="shared" si="22"/>
        <v>1498.27</v>
      </c>
      <c r="X76" s="45">
        <f t="shared" si="23"/>
        <v>1663.0796000000003</v>
      </c>
      <c r="Y76" s="16">
        <f t="shared" si="24"/>
        <v>1573.1777999999999</v>
      </c>
    </row>
    <row r="77" spans="1:25" ht="25.5">
      <c r="A77" s="31">
        <v>71</v>
      </c>
      <c r="B77" s="85" t="s">
        <v>115</v>
      </c>
      <c r="C77" s="87"/>
      <c r="D77" s="46" t="s">
        <v>86</v>
      </c>
      <c r="E77" s="47">
        <v>4</v>
      </c>
      <c r="F77" s="15"/>
      <c r="G77" s="21" t="s">
        <v>101</v>
      </c>
      <c r="H77" s="47">
        <v>4</v>
      </c>
      <c r="I77" s="45">
        <v>1503.63</v>
      </c>
      <c r="J77" s="16">
        <f t="shared" si="25"/>
        <v>1669.0332000000001</v>
      </c>
      <c r="K77" s="16">
        <f t="shared" si="25"/>
        <v>1578.8141999999998</v>
      </c>
      <c r="L77" s="12">
        <f t="shared" si="18"/>
        <v>1583.83</v>
      </c>
      <c r="M77" s="10">
        <f t="shared" si="19"/>
        <v>82.815407805190446</v>
      </c>
      <c r="N77" s="11">
        <f t="shared" si="20"/>
        <v>5.2288066146739514</v>
      </c>
      <c r="O77" s="12">
        <f t="shared" si="15"/>
        <v>6335.3031999999994</v>
      </c>
      <c r="P77" s="32">
        <f t="shared" si="16"/>
        <v>1583.8257999999998</v>
      </c>
      <c r="Q77" s="12">
        <f t="shared" si="21"/>
        <v>1583.82</v>
      </c>
      <c r="R77" s="13">
        <f t="shared" si="17"/>
        <v>6335.28</v>
      </c>
      <c r="T77" s="45">
        <v>1368.06</v>
      </c>
      <c r="U77" s="45">
        <v>1294.1099999999999</v>
      </c>
      <c r="W77" s="45">
        <f t="shared" si="22"/>
        <v>6014.52</v>
      </c>
      <c r="X77" s="45">
        <f t="shared" si="23"/>
        <v>6676.1328000000003</v>
      </c>
      <c r="Y77" s="16">
        <f t="shared" si="24"/>
        <v>6315.2567999999992</v>
      </c>
    </row>
    <row r="78" spans="1:25">
      <c r="A78" s="31">
        <v>72</v>
      </c>
      <c r="B78" s="85" t="s">
        <v>115</v>
      </c>
      <c r="C78" s="87"/>
      <c r="D78" s="46" t="s">
        <v>87</v>
      </c>
      <c r="E78" s="47">
        <v>6</v>
      </c>
      <c r="F78" s="15"/>
      <c r="G78" s="21" t="s">
        <v>104</v>
      </c>
      <c r="H78" s="47">
        <v>6</v>
      </c>
      <c r="I78" s="45">
        <v>1235.1500000000001</v>
      </c>
      <c r="J78" s="16">
        <f t="shared" si="25"/>
        <v>1371.0116</v>
      </c>
      <c r="K78" s="16">
        <f t="shared" si="25"/>
        <v>1296.9087999999999</v>
      </c>
      <c r="L78" s="12">
        <f t="shared" si="18"/>
        <v>1301.02</v>
      </c>
      <c r="M78" s="10">
        <f t="shared" si="19"/>
        <v>68.024197665242596</v>
      </c>
      <c r="N78" s="11">
        <f t="shared" si="20"/>
        <v>5.2285282059647509</v>
      </c>
      <c r="O78" s="12">
        <f t="shared" si="15"/>
        <v>7806.140800000001</v>
      </c>
      <c r="P78" s="32">
        <f t="shared" si="16"/>
        <v>1301.0234666666668</v>
      </c>
      <c r="Q78" s="12">
        <f t="shared" si="21"/>
        <v>1301.02</v>
      </c>
      <c r="R78" s="13">
        <f t="shared" si="17"/>
        <v>7806.12</v>
      </c>
      <c r="T78" s="45">
        <v>1123.78</v>
      </c>
      <c r="U78" s="45">
        <v>1063.04</v>
      </c>
      <c r="W78" s="45">
        <f t="shared" si="22"/>
        <v>7410.9000000000005</v>
      </c>
      <c r="X78" s="45">
        <f t="shared" si="23"/>
        <v>8226.0696000000007</v>
      </c>
      <c r="Y78" s="16">
        <f t="shared" si="24"/>
        <v>7781.4527999999991</v>
      </c>
    </row>
    <row r="79" spans="1:25" s="79" customFormat="1" ht="25.5">
      <c r="A79" s="31">
        <v>73</v>
      </c>
      <c r="B79" s="87"/>
      <c r="C79" s="87"/>
      <c r="D79" s="49" t="s">
        <v>113</v>
      </c>
      <c r="E79" s="70">
        <v>450</v>
      </c>
      <c r="F79" s="71"/>
      <c r="G79" s="21" t="s">
        <v>101</v>
      </c>
      <c r="H79" s="47">
        <v>450</v>
      </c>
      <c r="I79" s="72">
        <f>458.44/25</f>
        <v>18.337599999999998</v>
      </c>
      <c r="J79" s="73">
        <f>T79*122/100/25</f>
        <v>20.354968</v>
      </c>
      <c r="K79" s="73">
        <f>U79*122/100/25</f>
        <v>19.254528000000001</v>
      </c>
      <c r="L79" s="74">
        <f t="shared" si="18"/>
        <v>19.32</v>
      </c>
      <c r="M79" s="75">
        <f t="shared" si="19"/>
        <v>1.0100878931578188</v>
      </c>
      <c r="N79" s="76">
        <f t="shared" si="20"/>
        <v>5.2281982047506146</v>
      </c>
      <c r="O79" s="74">
        <f t="shared" si="15"/>
        <v>8692.0643999999993</v>
      </c>
      <c r="P79" s="77">
        <f t="shared" si="16"/>
        <v>19.315698666666666</v>
      </c>
      <c r="Q79" s="74">
        <f t="shared" si="21"/>
        <v>19.309999999999999</v>
      </c>
      <c r="R79" s="78">
        <f t="shared" si="17"/>
        <v>8689.5</v>
      </c>
      <c r="T79" s="72">
        <v>417.11</v>
      </c>
      <c r="U79" s="72">
        <v>394.56</v>
      </c>
      <c r="W79" s="72">
        <f t="shared" si="22"/>
        <v>8251.92</v>
      </c>
      <c r="X79" s="72">
        <f t="shared" si="23"/>
        <v>9159.7356</v>
      </c>
      <c r="Y79" s="73">
        <f t="shared" si="24"/>
        <v>8664.5375999999997</v>
      </c>
    </row>
    <row r="80" spans="1:25" ht="25.5">
      <c r="A80" s="31">
        <v>74</v>
      </c>
      <c r="B80" s="85" t="s">
        <v>115</v>
      </c>
      <c r="C80" s="87"/>
      <c r="D80" s="46" t="s">
        <v>88</v>
      </c>
      <c r="E80" s="47">
        <v>6</v>
      </c>
      <c r="F80" s="15"/>
      <c r="G80" s="21" t="s">
        <v>104</v>
      </c>
      <c r="H80" s="47">
        <v>6</v>
      </c>
      <c r="I80" s="45">
        <v>1080.9100000000001</v>
      </c>
      <c r="J80" s="16">
        <f t="shared" si="25"/>
        <v>1199.8090000000002</v>
      </c>
      <c r="K80" s="16">
        <f t="shared" si="25"/>
        <v>1134.9538</v>
      </c>
      <c r="L80" s="12">
        <f t="shared" si="18"/>
        <v>1138.56</v>
      </c>
      <c r="M80" s="10">
        <f t="shared" si="19"/>
        <v>59.531366435854693</v>
      </c>
      <c r="N80" s="11">
        <f t="shared" si="20"/>
        <v>5.2286543033177608</v>
      </c>
      <c r="O80" s="12">
        <f t="shared" si="15"/>
        <v>6831.3456000000006</v>
      </c>
      <c r="P80" s="32">
        <f t="shared" si="16"/>
        <v>1138.5576000000001</v>
      </c>
      <c r="Q80" s="12">
        <f t="shared" si="21"/>
        <v>1138.55</v>
      </c>
      <c r="R80" s="13">
        <f t="shared" si="17"/>
        <v>6831.2999999999993</v>
      </c>
      <c r="T80" s="45">
        <v>983.45</v>
      </c>
      <c r="U80" s="45">
        <v>930.29</v>
      </c>
      <c r="W80" s="45">
        <f t="shared" si="22"/>
        <v>6485.4600000000009</v>
      </c>
      <c r="X80" s="45">
        <f t="shared" si="23"/>
        <v>7198.8540000000012</v>
      </c>
      <c r="Y80" s="16">
        <f t="shared" si="24"/>
        <v>6809.7227999999996</v>
      </c>
    </row>
    <row r="81" spans="1:25" ht="25.5">
      <c r="A81" s="31">
        <v>75</v>
      </c>
      <c r="B81" s="85" t="s">
        <v>115</v>
      </c>
      <c r="C81" s="87"/>
      <c r="D81" s="46" t="s">
        <v>88</v>
      </c>
      <c r="E81" s="47">
        <v>6</v>
      </c>
      <c r="F81" s="15"/>
      <c r="G81" s="21" t="s">
        <v>104</v>
      </c>
      <c r="H81" s="47">
        <v>6</v>
      </c>
      <c r="I81" s="45">
        <v>1675.44</v>
      </c>
      <c r="J81" s="16">
        <f t="shared" si="25"/>
        <v>1859.7436000000002</v>
      </c>
      <c r="K81" s="16">
        <f t="shared" si="25"/>
        <v>1759.2156</v>
      </c>
      <c r="L81" s="12">
        <f t="shared" si="18"/>
        <v>1764.8</v>
      </c>
      <c r="M81" s="10">
        <f t="shared" si="19"/>
        <v>92.278606145520087</v>
      </c>
      <c r="N81" s="11">
        <f t="shared" si="20"/>
        <v>5.2288421433318275</v>
      </c>
      <c r="O81" s="12">
        <f t="shared" si="15"/>
        <v>10588.7984</v>
      </c>
      <c r="P81" s="32">
        <f t="shared" si="16"/>
        <v>1764.7997333333333</v>
      </c>
      <c r="Q81" s="12">
        <f t="shared" si="21"/>
        <v>1764.79</v>
      </c>
      <c r="R81" s="13">
        <f t="shared" si="17"/>
        <v>10588.74</v>
      </c>
      <c r="T81" s="45">
        <v>1524.38</v>
      </c>
      <c r="U81" s="45">
        <v>1441.98</v>
      </c>
      <c r="W81" s="45">
        <f t="shared" si="22"/>
        <v>10052.64</v>
      </c>
      <c r="X81" s="45">
        <f t="shared" si="23"/>
        <v>11158.461600000002</v>
      </c>
      <c r="Y81" s="16">
        <f t="shared" si="24"/>
        <v>10555.293600000001</v>
      </c>
    </row>
    <row r="82" spans="1:25" ht="25.5">
      <c r="A82" s="31">
        <v>76</v>
      </c>
      <c r="B82" s="85" t="s">
        <v>115</v>
      </c>
      <c r="C82" s="87"/>
      <c r="D82" s="46" t="s">
        <v>88</v>
      </c>
      <c r="E82" s="47">
        <v>6</v>
      </c>
      <c r="F82" s="15"/>
      <c r="G82" s="21" t="s">
        <v>104</v>
      </c>
      <c r="H82" s="47">
        <v>6</v>
      </c>
      <c r="I82" s="45">
        <v>1402.82</v>
      </c>
      <c r="J82" s="16">
        <f t="shared" si="25"/>
        <v>1557.1347999999998</v>
      </c>
      <c r="K82" s="16">
        <f t="shared" si="25"/>
        <v>1472.9669999999999</v>
      </c>
      <c r="L82" s="12">
        <f t="shared" si="18"/>
        <v>1477.64</v>
      </c>
      <c r="M82" s="10">
        <f t="shared" si="19"/>
        <v>77.263486059198698</v>
      </c>
      <c r="N82" s="11">
        <f t="shared" si="20"/>
        <v>5.2288437007118578</v>
      </c>
      <c r="O82" s="12">
        <f t="shared" si="15"/>
        <v>8865.8435999999983</v>
      </c>
      <c r="P82" s="32">
        <f t="shared" si="16"/>
        <v>1477.6405999999997</v>
      </c>
      <c r="Q82" s="12">
        <f t="shared" si="21"/>
        <v>1477.64</v>
      </c>
      <c r="R82" s="13">
        <f t="shared" si="17"/>
        <v>8865.84</v>
      </c>
      <c r="T82" s="45">
        <v>1276.3399999999999</v>
      </c>
      <c r="U82" s="45">
        <v>1207.3499999999999</v>
      </c>
      <c r="W82" s="45">
        <f t="shared" si="22"/>
        <v>8416.92</v>
      </c>
      <c r="X82" s="45">
        <f t="shared" si="23"/>
        <v>9342.8087999999989</v>
      </c>
      <c r="Y82" s="16">
        <f t="shared" si="24"/>
        <v>8837.8019999999997</v>
      </c>
    </row>
    <row r="83" spans="1:25" ht="25.5">
      <c r="A83" s="31">
        <v>77</v>
      </c>
      <c r="B83" s="85" t="s">
        <v>115</v>
      </c>
      <c r="C83" s="87"/>
      <c r="D83" s="46" t="s">
        <v>88</v>
      </c>
      <c r="E83" s="47">
        <v>6</v>
      </c>
      <c r="F83" s="15"/>
      <c r="G83" s="21" t="s">
        <v>104</v>
      </c>
      <c r="H83" s="47">
        <v>6</v>
      </c>
      <c r="I83" s="45">
        <v>2120.91</v>
      </c>
      <c r="J83" s="16">
        <f t="shared" si="25"/>
        <v>2354.2096000000001</v>
      </c>
      <c r="K83" s="16">
        <f t="shared" si="25"/>
        <v>2226.9513999999999</v>
      </c>
      <c r="L83" s="12">
        <f t="shared" si="18"/>
        <v>2234.02</v>
      </c>
      <c r="M83" s="10">
        <f t="shared" si="19"/>
        <v>116.81048145205136</v>
      </c>
      <c r="N83" s="11">
        <f t="shared" si="20"/>
        <v>5.2287124310458886</v>
      </c>
      <c r="O83" s="12">
        <f t="shared" si="15"/>
        <v>13404.142</v>
      </c>
      <c r="P83" s="32">
        <f t="shared" si="16"/>
        <v>2234.0236666666665</v>
      </c>
      <c r="Q83" s="12">
        <f t="shared" si="21"/>
        <v>2234.02</v>
      </c>
      <c r="R83" s="13">
        <f t="shared" si="17"/>
        <v>13404.119999999999</v>
      </c>
      <c r="T83" s="45">
        <v>1929.68</v>
      </c>
      <c r="U83" s="45">
        <v>1825.37</v>
      </c>
      <c r="W83" s="45">
        <f t="shared" si="22"/>
        <v>12725.46</v>
      </c>
      <c r="X83" s="45">
        <f t="shared" si="23"/>
        <v>14125.257600000001</v>
      </c>
      <c r="Y83" s="16">
        <f t="shared" si="24"/>
        <v>13361.7084</v>
      </c>
    </row>
    <row r="84" spans="1:25" ht="25.5">
      <c r="A84" s="31">
        <v>78</v>
      </c>
      <c r="B84" s="85" t="s">
        <v>115</v>
      </c>
      <c r="C84" s="87"/>
      <c r="D84" s="46" t="s">
        <v>88</v>
      </c>
      <c r="E84" s="47">
        <v>6</v>
      </c>
      <c r="F84" s="15"/>
      <c r="G84" s="21" t="s">
        <v>104</v>
      </c>
      <c r="H84" s="47">
        <v>6</v>
      </c>
      <c r="I84" s="45">
        <v>2630.11</v>
      </c>
      <c r="J84" s="16">
        <f t="shared" si="25"/>
        <v>2919.4233999999997</v>
      </c>
      <c r="K84" s="16">
        <f t="shared" si="25"/>
        <v>2761.6164000000003</v>
      </c>
      <c r="L84" s="12">
        <f t="shared" si="18"/>
        <v>2770.38</v>
      </c>
      <c r="M84" s="10">
        <f t="shared" si="19"/>
        <v>144.85580531777086</v>
      </c>
      <c r="N84" s="11">
        <f t="shared" si="20"/>
        <v>5.2287341562446619</v>
      </c>
      <c r="O84" s="12">
        <f t="shared" si="15"/>
        <v>16622.299600000002</v>
      </c>
      <c r="P84" s="32">
        <f t="shared" si="16"/>
        <v>2770.3832666666672</v>
      </c>
      <c r="Q84" s="12">
        <f t="shared" si="21"/>
        <v>2770.38</v>
      </c>
      <c r="R84" s="13">
        <f t="shared" si="17"/>
        <v>16622.28</v>
      </c>
      <c r="T84" s="45">
        <v>2392.9699999999998</v>
      </c>
      <c r="U84" s="45">
        <v>2263.62</v>
      </c>
      <c r="W84" s="45">
        <f t="shared" si="22"/>
        <v>15780.66</v>
      </c>
      <c r="X84" s="45">
        <f t="shared" si="23"/>
        <v>17516.540399999998</v>
      </c>
      <c r="Y84" s="16">
        <f t="shared" si="24"/>
        <v>16569.698400000001</v>
      </c>
    </row>
    <row r="85" spans="1:25" ht="25.5">
      <c r="A85" s="31">
        <v>79</v>
      </c>
      <c r="B85" s="85" t="s">
        <v>115</v>
      </c>
      <c r="C85" s="87"/>
      <c r="D85" s="46" t="s">
        <v>88</v>
      </c>
      <c r="E85" s="47">
        <v>8</v>
      </c>
      <c r="F85" s="15"/>
      <c r="G85" s="21" t="s">
        <v>104</v>
      </c>
      <c r="H85" s="47">
        <v>8</v>
      </c>
      <c r="I85" s="45">
        <v>2952.93</v>
      </c>
      <c r="J85" s="16">
        <f t="shared" si="25"/>
        <v>3277.7495999999996</v>
      </c>
      <c r="K85" s="16">
        <f t="shared" si="25"/>
        <v>3100.5812000000001</v>
      </c>
      <c r="L85" s="12">
        <f t="shared" si="18"/>
        <v>3110.42</v>
      </c>
      <c r="M85" s="10">
        <f t="shared" si="19"/>
        <v>162.63317177255064</v>
      </c>
      <c r="N85" s="11">
        <f t="shared" si="20"/>
        <v>5.2286563156278136</v>
      </c>
      <c r="O85" s="12">
        <f t="shared" si="15"/>
        <v>24883.362133333332</v>
      </c>
      <c r="P85" s="32">
        <f t="shared" si="16"/>
        <v>3110.4202666666665</v>
      </c>
      <c r="Q85" s="12">
        <f t="shared" si="21"/>
        <v>3110.42</v>
      </c>
      <c r="R85" s="13">
        <f t="shared" si="17"/>
        <v>24883.360000000001</v>
      </c>
      <c r="T85" s="45">
        <v>2686.68</v>
      </c>
      <c r="U85" s="45">
        <v>2541.46</v>
      </c>
      <c r="W85" s="45">
        <f t="shared" si="22"/>
        <v>23623.439999999999</v>
      </c>
      <c r="X85" s="45">
        <f t="shared" si="23"/>
        <v>26221.996799999997</v>
      </c>
      <c r="Y85" s="16">
        <f t="shared" si="24"/>
        <v>24804.649600000001</v>
      </c>
    </row>
    <row r="86" spans="1:25" ht="25.5">
      <c r="A86" s="31">
        <v>80</v>
      </c>
      <c r="B86" s="85" t="s">
        <v>115</v>
      </c>
      <c r="C86" s="87"/>
      <c r="D86" s="46" t="s">
        <v>89</v>
      </c>
      <c r="E86" s="47">
        <v>181</v>
      </c>
      <c r="F86" s="15"/>
      <c r="G86" s="21" t="s">
        <v>101</v>
      </c>
      <c r="H86" s="47">
        <v>181</v>
      </c>
      <c r="I86" s="45">
        <v>329.03</v>
      </c>
      <c r="J86" s="16">
        <f t="shared" si="25"/>
        <v>365.2192</v>
      </c>
      <c r="K86" s="16">
        <f t="shared" si="25"/>
        <v>345.4796</v>
      </c>
      <c r="L86" s="12">
        <f t="shared" si="18"/>
        <v>346.58</v>
      </c>
      <c r="M86" s="10">
        <f t="shared" si="19"/>
        <v>18.119508227322299</v>
      </c>
      <c r="N86" s="11">
        <f t="shared" si="20"/>
        <v>5.2280882414802647</v>
      </c>
      <c r="O86" s="12">
        <f t="shared" si="15"/>
        <v>62730.304266666659</v>
      </c>
      <c r="P86" s="32">
        <f t="shared" si="16"/>
        <v>346.57626666666664</v>
      </c>
      <c r="Q86" s="12">
        <f t="shared" si="21"/>
        <v>346.57</v>
      </c>
      <c r="R86" s="13">
        <f t="shared" si="17"/>
        <v>62729.17</v>
      </c>
      <c r="T86" s="45">
        <v>299.36</v>
      </c>
      <c r="U86" s="45">
        <v>283.18</v>
      </c>
      <c r="W86" s="45">
        <f t="shared" si="22"/>
        <v>59554.429999999993</v>
      </c>
      <c r="X86" s="45">
        <f t="shared" si="23"/>
        <v>66104.675199999998</v>
      </c>
      <c r="Y86" s="16">
        <f t="shared" si="24"/>
        <v>62531.8076</v>
      </c>
    </row>
    <row r="87" spans="1:25" ht="25.5">
      <c r="A87" s="31">
        <v>81</v>
      </c>
      <c r="B87" s="85" t="s">
        <v>115</v>
      </c>
      <c r="C87" s="87"/>
      <c r="D87" s="46" t="s">
        <v>90</v>
      </c>
      <c r="E87" s="47">
        <v>300</v>
      </c>
      <c r="F87" s="15"/>
      <c r="G87" s="21" t="s">
        <v>101</v>
      </c>
      <c r="H87" s="47">
        <v>300</v>
      </c>
      <c r="I87" s="45">
        <v>13.21</v>
      </c>
      <c r="J87" s="16">
        <f t="shared" si="25"/>
        <v>14.664400000000001</v>
      </c>
      <c r="K87" s="16">
        <f t="shared" si="25"/>
        <v>13.8714</v>
      </c>
      <c r="L87" s="12">
        <f t="shared" si="18"/>
        <v>13.92</v>
      </c>
      <c r="M87" s="10">
        <f t="shared" si="19"/>
        <v>0.72821470734941895</v>
      </c>
      <c r="N87" s="11">
        <f t="shared" si="20"/>
        <v>5.2314274953262858</v>
      </c>
      <c r="O87" s="12">
        <f t="shared" si="15"/>
        <v>4174.58</v>
      </c>
      <c r="P87" s="32">
        <f t="shared" si="16"/>
        <v>13.915266666666666</v>
      </c>
      <c r="Q87" s="12">
        <f t="shared" si="21"/>
        <v>13.91</v>
      </c>
      <c r="R87" s="13">
        <f t="shared" si="17"/>
        <v>4173</v>
      </c>
      <c r="T87" s="45">
        <v>12.02</v>
      </c>
      <c r="U87" s="45">
        <v>11.37</v>
      </c>
      <c r="W87" s="45">
        <f t="shared" si="22"/>
        <v>3963.0000000000005</v>
      </c>
      <c r="X87" s="45">
        <f t="shared" si="23"/>
        <v>4399.32</v>
      </c>
      <c r="Y87" s="16">
        <f t="shared" si="24"/>
        <v>4161.42</v>
      </c>
    </row>
    <row r="88" spans="1:25" s="79" customFormat="1" ht="25.5">
      <c r="A88" s="31">
        <v>82</v>
      </c>
      <c r="B88" s="85" t="s">
        <v>115</v>
      </c>
      <c r="C88" s="87"/>
      <c r="D88" s="50" t="s">
        <v>91</v>
      </c>
      <c r="E88" s="70">
        <v>180</v>
      </c>
      <c r="F88" s="71"/>
      <c r="G88" s="21" t="s">
        <v>101</v>
      </c>
      <c r="H88" s="47">
        <v>180</v>
      </c>
      <c r="I88" s="72">
        <v>40.4</v>
      </c>
      <c r="J88" s="73">
        <f t="shared" si="25"/>
        <v>44.847199999999994</v>
      </c>
      <c r="K88" s="73">
        <f t="shared" si="25"/>
        <v>42.419400000000003</v>
      </c>
      <c r="L88" s="74">
        <f t="shared" si="18"/>
        <v>42.56</v>
      </c>
      <c r="M88" s="75">
        <f t="shared" si="19"/>
        <v>2.2267299117764572</v>
      </c>
      <c r="N88" s="76">
        <f t="shared" si="20"/>
        <v>5.2319781761664874</v>
      </c>
      <c r="O88" s="74">
        <f t="shared" si="15"/>
        <v>7659.9959999999992</v>
      </c>
      <c r="P88" s="77">
        <f t="shared" si="16"/>
        <v>42.555533333333329</v>
      </c>
      <c r="Q88" s="74">
        <f t="shared" si="21"/>
        <v>42.55</v>
      </c>
      <c r="R88" s="53">
        <f t="shared" si="17"/>
        <v>7658.9999999999991</v>
      </c>
      <c r="T88" s="72">
        <v>36.76</v>
      </c>
      <c r="U88" s="72">
        <v>34.770000000000003</v>
      </c>
      <c r="W88" s="51">
        <f t="shared" si="22"/>
        <v>7272</v>
      </c>
      <c r="X88" s="51">
        <f t="shared" si="23"/>
        <v>8072.4959999999992</v>
      </c>
      <c r="Y88" s="52">
        <f t="shared" si="24"/>
        <v>7635.4920000000002</v>
      </c>
    </row>
    <row r="89" spans="1:25" ht="25.5">
      <c r="A89" s="31">
        <v>83</v>
      </c>
      <c r="B89" s="85" t="s">
        <v>115</v>
      </c>
      <c r="C89" s="87"/>
      <c r="D89" s="46" t="s">
        <v>92</v>
      </c>
      <c r="E89" s="47">
        <v>185</v>
      </c>
      <c r="F89" s="15"/>
      <c r="G89" s="21" t="s">
        <v>104</v>
      </c>
      <c r="H89" s="47">
        <v>185</v>
      </c>
      <c r="I89" s="45">
        <v>633.35</v>
      </c>
      <c r="J89" s="16">
        <f t="shared" si="25"/>
        <v>703.01279999999997</v>
      </c>
      <c r="K89" s="16">
        <f t="shared" si="25"/>
        <v>665.02199999999993</v>
      </c>
      <c r="L89" s="12">
        <f t="shared" si="18"/>
        <v>667.13</v>
      </c>
      <c r="M89" s="10">
        <f t="shared" si="19"/>
        <v>34.879129861852896</v>
      </c>
      <c r="N89" s="11">
        <f t="shared" si="20"/>
        <v>5.2282358553584602</v>
      </c>
      <c r="O89" s="12">
        <f t="shared" si="15"/>
        <v>123418.72933333332</v>
      </c>
      <c r="P89" s="32">
        <f t="shared" si="16"/>
        <v>667.1282666666666</v>
      </c>
      <c r="Q89" s="12">
        <f t="shared" si="21"/>
        <v>667.12</v>
      </c>
      <c r="R89" s="13">
        <f t="shared" si="17"/>
        <v>123417.2</v>
      </c>
      <c r="T89" s="45">
        <v>576.24</v>
      </c>
      <c r="U89" s="45">
        <v>545.1</v>
      </c>
      <c r="W89" s="45">
        <f t="shared" si="22"/>
        <v>117169.75</v>
      </c>
      <c r="X89" s="45">
        <f t="shared" si="23"/>
        <v>130057.36799999999</v>
      </c>
      <c r="Y89" s="16">
        <f t="shared" si="24"/>
        <v>123029.06999999999</v>
      </c>
    </row>
    <row r="90" spans="1:25" ht="38.25">
      <c r="A90" s="31">
        <v>84</v>
      </c>
      <c r="B90" s="85" t="s">
        <v>115</v>
      </c>
      <c r="C90" s="87"/>
      <c r="D90" s="46" t="s">
        <v>93</v>
      </c>
      <c r="E90" s="47">
        <v>580</v>
      </c>
      <c r="F90" s="15"/>
      <c r="G90" s="21" t="s">
        <v>101</v>
      </c>
      <c r="H90" s="47">
        <v>580</v>
      </c>
      <c r="I90" s="45">
        <v>221.22</v>
      </c>
      <c r="J90" s="16">
        <f t="shared" si="25"/>
        <v>245.54940000000002</v>
      </c>
      <c r="K90" s="16">
        <f t="shared" si="25"/>
        <v>232.27579999999998</v>
      </c>
      <c r="L90" s="12">
        <f t="shared" si="18"/>
        <v>233.02</v>
      </c>
      <c r="M90" s="10">
        <f t="shared" si="19"/>
        <v>12.181537218266021</v>
      </c>
      <c r="N90" s="11">
        <f t="shared" si="20"/>
        <v>5.2276788336906792</v>
      </c>
      <c r="O90" s="12">
        <f t="shared" si="15"/>
        <v>135148.73866666667</v>
      </c>
      <c r="P90" s="32">
        <f t="shared" si="16"/>
        <v>233.01506666666668</v>
      </c>
      <c r="Q90" s="12">
        <f t="shared" si="21"/>
        <v>233.01</v>
      </c>
      <c r="R90" s="13">
        <f t="shared" si="17"/>
        <v>135145.79999999999</v>
      </c>
      <c r="T90" s="45">
        <v>201.27</v>
      </c>
      <c r="U90" s="45">
        <v>190.39</v>
      </c>
      <c r="W90" s="45">
        <f t="shared" si="22"/>
        <v>128307.6</v>
      </c>
      <c r="X90" s="45">
        <f t="shared" si="23"/>
        <v>142418.652</v>
      </c>
      <c r="Y90" s="16">
        <f t="shared" si="24"/>
        <v>134719.96399999998</v>
      </c>
    </row>
    <row r="91" spans="1:25">
      <c r="A91" s="31">
        <v>85</v>
      </c>
      <c r="B91" s="87"/>
      <c r="C91" s="87"/>
      <c r="D91" s="48" t="s">
        <v>94</v>
      </c>
      <c r="E91" s="47">
        <v>432</v>
      </c>
      <c r="F91" s="15"/>
      <c r="G91" s="21" t="s">
        <v>101</v>
      </c>
      <c r="H91" s="47">
        <v>432</v>
      </c>
      <c r="I91" s="45">
        <v>409.3</v>
      </c>
      <c r="J91" s="16">
        <f t="shared" si="25"/>
        <v>454.32799999999997</v>
      </c>
      <c r="K91" s="16">
        <f t="shared" si="25"/>
        <v>429.76939999999996</v>
      </c>
      <c r="L91" s="12">
        <f t="shared" si="18"/>
        <v>431.13</v>
      </c>
      <c r="M91" s="10">
        <f t="shared" si="19"/>
        <v>22.544925552771275</v>
      </c>
      <c r="N91" s="11">
        <f t="shared" si="20"/>
        <v>5.2292639233575198</v>
      </c>
      <c r="O91" s="12">
        <f t="shared" si="15"/>
        <v>186249.22559999998</v>
      </c>
      <c r="P91" s="32">
        <f t="shared" si="16"/>
        <v>431.13246666666663</v>
      </c>
      <c r="Q91" s="12">
        <f t="shared" si="21"/>
        <v>431.13</v>
      </c>
      <c r="R91" s="13">
        <f t="shared" si="17"/>
        <v>186248.16</v>
      </c>
      <c r="T91" s="45">
        <v>372.4</v>
      </c>
      <c r="U91" s="45">
        <v>352.27</v>
      </c>
      <c r="W91" s="45">
        <f t="shared" si="22"/>
        <v>176817.6</v>
      </c>
      <c r="X91" s="45">
        <f t="shared" si="23"/>
        <v>196269.696</v>
      </c>
      <c r="Y91" s="16">
        <f t="shared" si="24"/>
        <v>185660.38079999998</v>
      </c>
    </row>
    <row r="92" spans="1:25">
      <c r="A92" s="31">
        <v>86</v>
      </c>
      <c r="B92" s="82"/>
      <c r="C92" s="87"/>
      <c r="D92" s="48" t="s">
        <v>95</v>
      </c>
      <c r="E92" s="47">
        <v>9</v>
      </c>
      <c r="F92" s="15"/>
      <c r="G92" s="21" t="s">
        <v>108</v>
      </c>
      <c r="H92" s="47">
        <v>9</v>
      </c>
      <c r="I92" s="45">
        <v>502.53</v>
      </c>
      <c r="J92" s="16">
        <f t="shared" si="25"/>
        <v>557.80840000000001</v>
      </c>
      <c r="K92" s="16">
        <f t="shared" si="25"/>
        <v>527.66219999999998</v>
      </c>
      <c r="L92" s="12">
        <f t="shared" si="18"/>
        <v>529.33000000000004</v>
      </c>
      <c r="M92" s="10">
        <f t="shared" si="19"/>
        <v>27.67707375608919</v>
      </c>
      <c r="N92" s="11">
        <f t="shared" si="20"/>
        <v>5.2286992530348151</v>
      </c>
      <c r="O92" s="12">
        <f t="shared" si="15"/>
        <v>4764.0018</v>
      </c>
      <c r="P92" s="32">
        <f t="shared" si="16"/>
        <v>529.33353333333332</v>
      </c>
      <c r="Q92" s="12">
        <f t="shared" si="21"/>
        <v>529.33000000000004</v>
      </c>
      <c r="R92" s="13">
        <f t="shared" si="17"/>
        <v>4763.97</v>
      </c>
      <c r="T92" s="45">
        <v>457.22</v>
      </c>
      <c r="U92" s="45">
        <v>432.51</v>
      </c>
      <c r="W92" s="45">
        <f t="shared" si="22"/>
        <v>4522.7699999999995</v>
      </c>
      <c r="X92" s="45">
        <f t="shared" si="23"/>
        <v>5020.2755999999999</v>
      </c>
      <c r="Y92" s="16">
        <f t="shared" si="24"/>
        <v>4748.9597999999996</v>
      </c>
    </row>
    <row r="93" spans="1:25" s="79" customFormat="1" ht="25.5">
      <c r="A93" s="31">
        <v>87</v>
      </c>
      <c r="B93" s="87"/>
      <c r="C93" s="82" t="s">
        <v>116</v>
      </c>
      <c r="D93" s="49" t="s">
        <v>96</v>
      </c>
      <c r="E93" s="70">
        <v>7</v>
      </c>
      <c r="F93" s="71"/>
      <c r="G93" s="21" t="s">
        <v>101</v>
      </c>
      <c r="H93" s="70">
        <v>14</v>
      </c>
      <c r="I93" s="72">
        <f>116.56/2</f>
        <v>58.28</v>
      </c>
      <c r="J93" s="73">
        <f>T93*122/100/2</f>
        <v>64.6905</v>
      </c>
      <c r="K93" s="73">
        <f>U93*122/100/2</f>
        <v>61.195199999999993</v>
      </c>
      <c r="L93" s="74">
        <f t="shared" si="18"/>
        <v>61.39</v>
      </c>
      <c r="M93" s="75">
        <f t="shared" si="19"/>
        <v>3.2096220408328455</v>
      </c>
      <c r="N93" s="76">
        <f t="shared" si="20"/>
        <v>5.2282489669862287</v>
      </c>
      <c r="O93" s="74">
        <f t="shared" si="15"/>
        <v>859.43993333333333</v>
      </c>
      <c r="P93" s="77">
        <f t="shared" si="16"/>
        <v>61.388566666666669</v>
      </c>
      <c r="Q93" s="12">
        <f t="shared" si="21"/>
        <v>61.38</v>
      </c>
      <c r="R93" s="78">
        <f t="shared" si="17"/>
        <v>859.32</v>
      </c>
      <c r="T93" s="72">
        <v>106.05</v>
      </c>
      <c r="U93" s="72">
        <v>100.32</v>
      </c>
      <c r="W93" s="45">
        <f t="shared" si="22"/>
        <v>815.92000000000007</v>
      </c>
      <c r="X93" s="45">
        <f t="shared" si="23"/>
        <v>905.66700000000003</v>
      </c>
      <c r="Y93" s="16">
        <f t="shared" si="24"/>
        <v>856.73279999999988</v>
      </c>
    </row>
    <row r="94" spans="1:25" ht="51">
      <c r="A94" s="31">
        <v>88</v>
      </c>
      <c r="B94" s="87"/>
      <c r="C94" s="87"/>
      <c r="D94" s="46" t="s">
        <v>97</v>
      </c>
      <c r="E94" s="47">
        <v>252</v>
      </c>
      <c r="F94" s="15"/>
      <c r="G94" s="21" t="s">
        <v>101</v>
      </c>
      <c r="H94" s="47">
        <v>252</v>
      </c>
      <c r="I94" s="45">
        <f>306.03/12</f>
        <v>25.502499999999998</v>
      </c>
      <c r="J94" s="16">
        <f>T94*122/100/12</f>
        <v>28.308066666666665</v>
      </c>
      <c r="K94" s="16">
        <f>U94*122/100/12</f>
        <v>26.777983333333335</v>
      </c>
      <c r="L94" s="12">
        <f t="shared" si="18"/>
        <v>26.86</v>
      </c>
      <c r="M94" s="10">
        <f t="shared" si="19"/>
        <v>1.4047117239352391</v>
      </c>
      <c r="N94" s="11">
        <f t="shared" si="20"/>
        <v>5.2297532536680533</v>
      </c>
      <c r="O94" s="12">
        <f t="shared" si="15"/>
        <v>6769.4381999999996</v>
      </c>
      <c r="P94" s="32">
        <f t="shared" si="16"/>
        <v>26.862849999999998</v>
      </c>
      <c r="Q94" s="12">
        <f t="shared" si="21"/>
        <v>26.86</v>
      </c>
      <c r="R94" s="13">
        <f t="shared" si="17"/>
        <v>6768.72</v>
      </c>
      <c r="T94" s="45">
        <v>278.44</v>
      </c>
      <c r="U94" s="45">
        <v>263.39</v>
      </c>
      <c r="W94" s="45">
        <f t="shared" si="22"/>
        <v>6426.6299999999992</v>
      </c>
      <c r="X94" s="45">
        <f t="shared" si="23"/>
        <v>7133.6327999999994</v>
      </c>
      <c r="Y94" s="16">
        <f t="shared" si="24"/>
        <v>6748.0518000000002</v>
      </c>
    </row>
    <row r="95" spans="1:25" ht="51">
      <c r="A95" s="31">
        <v>89</v>
      </c>
      <c r="B95" s="87"/>
      <c r="C95" s="87"/>
      <c r="D95" s="46" t="s">
        <v>98</v>
      </c>
      <c r="E95" s="47">
        <v>252</v>
      </c>
      <c r="F95" s="15"/>
      <c r="G95" s="21" t="s">
        <v>101</v>
      </c>
      <c r="H95" s="47">
        <v>252</v>
      </c>
      <c r="I95" s="45">
        <f>306.03/12</f>
        <v>25.502499999999998</v>
      </c>
      <c r="J95" s="16">
        <f>T95*122/100/12</f>
        <v>28.308066666666665</v>
      </c>
      <c r="K95" s="16">
        <f>U95*122/100/12</f>
        <v>26.777983333333335</v>
      </c>
      <c r="L95" s="12">
        <f t="shared" si="18"/>
        <v>26.86</v>
      </c>
      <c r="M95" s="10">
        <f t="shared" si="19"/>
        <v>1.4047117239352391</v>
      </c>
      <c r="N95" s="11">
        <f t="shared" si="20"/>
        <v>5.2297532536680533</v>
      </c>
      <c r="O95" s="12">
        <f t="shared" si="15"/>
        <v>6769.4381999999996</v>
      </c>
      <c r="P95" s="32">
        <f t="shared" si="16"/>
        <v>26.862849999999998</v>
      </c>
      <c r="Q95" s="12">
        <f t="shared" si="21"/>
        <v>26.86</v>
      </c>
      <c r="R95" s="13">
        <f t="shared" si="17"/>
        <v>6768.72</v>
      </c>
      <c r="T95" s="45">
        <v>278.44</v>
      </c>
      <c r="U95" s="45">
        <v>263.39</v>
      </c>
      <c r="W95" s="45">
        <f t="shared" si="22"/>
        <v>6426.6299999999992</v>
      </c>
      <c r="X95" s="45">
        <f t="shared" si="23"/>
        <v>7133.6327999999994</v>
      </c>
      <c r="Y95" s="16">
        <f t="shared" si="24"/>
        <v>6748.0518000000002</v>
      </c>
    </row>
    <row r="96" spans="1:25" ht="25.5">
      <c r="A96" s="31">
        <v>90</v>
      </c>
      <c r="B96" s="87"/>
      <c r="C96" s="87"/>
      <c r="D96" s="46" t="s">
        <v>99</v>
      </c>
      <c r="E96" s="47">
        <v>36</v>
      </c>
      <c r="F96" s="15"/>
      <c r="G96" s="21" t="s">
        <v>101</v>
      </c>
      <c r="H96" s="47">
        <v>36</v>
      </c>
      <c r="I96" s="45">
        <f>111.5/4</f>
        <v>27.875</v>
      </c>
      <c r="J96" s="16">
        <f>T96*122/100/4</f>
        <v>30.942249999999998</v>
      </c>
      <c r="K96" s="16">
        <f>U96*122/100/4</f>
        <v>29.267799999999998</v>
      </c>
      <c r="L96" s="12">
        <f t="shared" si="18"/>
        <v>29.36</v>
      </c>
      <c r="M96" s="10">
        <f t="shared" si="19"/>
        <v>1.5357800790640554</v>
      </c>
      <c r="N96" s="11">
        <f t="shared" si="20"/>
        <v>5.2308585799184453</v>
      </c>
      <c r="O96" s="12">
        <f t="shared" si="15"/>
        <v>1057.0205999999998</v>
      </c>
      <c r="P96" s="32">
        <f t="shared" si="16"/>
        <v>29.361683333333328</v>
      </c>
      <c r="Q96" s="12">
        <f t="shared" si="21"/>
        <v>29.36</v>
      </c>
      <c r="R96" s="13">
        <f t="shared" si="17"/>
        <v>1056.96</v>
      </c>
      <c r="T96" s="45">
        <v>101.45</v>
      </c>
      <c r="U96" s="45">
        <v>95.96</v>
      </c>
      <c r="W96" s="45">
        <f t="shared" si="22"/>
        <v>1003.5</v>
      </c>
      <c r="X96" s="45">
        <f t="shared" si="23"/>
        <v>1113.9209999999998</v>
      </c>
      <c r="Y96" s="16">
        <f t="shared" si="24"/>
        <v>1053.6407999999999</v>
      </c>
    </row>
    <row r="97" spans="1:25" s="66" customFormat="1" ht="25.5">
      <c r="A97" s="54">
        <v>91</v>
      </c>
      <c r="B97" s="88" t="s">
        <v>115</v>
      </c>
      <c r="C97" s="87"/>
      <c r="D97" s="69" t="s">
        <v>100</v>
      </c>
      <c r="E97" s="56">
        <v>19</v>
      </c>
      <c r="F97" s="57"/>
      <c r="G97" s="58" t="s">
        <v>101</v>
      </c>
      <c r="H97" s="56">
        <v>19</v>
      </c>
      <c r="I97" s="59">
        <v>681.69</v>
      </c>
      <c r="J97" s="60">
        <f t="shared" si="25"/>
        <v>756.68060000000003</v>
      </c>
      <c r="K97" s="60">
        <f t="shared" si="25"/>
        <v>715.77400000000011</v>
      </c>
      <c r="L97" s="61">
        <f t="shared" si="18"/>
        <v>718.05</v>
      </c>
      <c r="M97" s="62">
        <f t="shared" si="19"/>
        <v>37.54699077396215</v>
      </c>
      <c r="N97" s="63">
        <f t="shared" si="20"/>
        <v>5.2290217636602119</v>
      </c>
      <c r="O97" s="61">
        <f t="shared" si="15"/>
        <v>13642.915800000002</v>
      </c>
      <c r="P97" s="64">
        <f t="shared" si="16"/>
        <v>718.04820000000018</v>
      </c>
      <c r="Q97" s="61">
        <f t="shared" si="21"/>
        <v>718.04</v>
      </c>
      <c r="R97" s="65">
        <f t="shared" si="17"/>
        <v>13642.759999999998</v>
      </c>
      <c r="T97" s="59">
        <v>620.23</v>
      </c>
      <c r="U97" s="59">
        <v>586.70000000000005</v>
      </c>
      <c r="W97" s="59">
        <f t="shared" si="22"/>
        <v>12952.11</v>
      </c>
      <c r="X97" s="59">
        <f t="shared" si="23"/>
        <v>14376.931400000001</v>
      </c>
      <c r="Y97" s="60">
        <f t="shared" si="24"/>
        <v>13599.706000000002</v>
      </c>
    </row>
    <row r="98" spans="1:25">
      <c r="A98" s="18"/>
      <c r="B98" s="9"/>
      <c r="C98" s="19"/>
      <c r="D98" s="19"/>
      <c r="E98" s="19"/>
      <c r="F98" s="19"/>
      <c r="G98" s="9"/>
      <c r="H98" s="29"/>
      <c r="I98" s="39"/>
      <c r="J98" s="39"/>
      <c r="K98" s="39"/>
      <c r="L98" s="20"/>
      <c r="M98" s="40"/>
      <c r="N98" s="41"/>
      <c r="O98" s="42"/>
      <c r="P98" s="43"/>
      <c r="Q98" s="44"/>
      <c r="R98" s="13"/>
    </row>
    <row r="99" spans="1:25" ht="15.75">
      <c r="A99" s="135" t="s">
        <v>22</v>
      </c>
      <c r="B99" s="135"/>
      <c r="C99" s="135"/>
      <c r="D99" s="135"/>
      <c r="E99" s="135"/>
      <c r="F99" s="135"/>
      <c r="G99" s="135"/>
      <c r="H99" s="135"/>
      <c r="I99" s="135"/>
      <c r="J99" s="135"/>
      <c r="K99" s="136"/>
      <c r="L99" s="137">
        <f>SUM(R7:R97)</f>
        <v>1689644.53</v>
      </c>
      <c r="M99" s="138"/>
      <c r="N99" s="23"/>
      <c r="O99" s="23"/>
      <c r="P99" s="22"/>
      <c r="Q99" s="22"/>
      <c r="R99" s="22"/>
      <c r="W99" s="81">
        <f>SUM(W7:W97)</f>
        <v>1604151.9699999997</v>
      </c>
      <c r="X99" s="81">
        <f t="shared" ref="X99:Y99" si="26">SUM(X7:X97)</f>
        <v>1780604.2496000002</v>
      </c>
      <c r="Y99" s="81">
        <f t="shared" si="26"/>
        <v>1684363.1343999996</v>
      </c>
    </row>
    <row r="100" spans="1:25" s="4" customFormat="1" ht="15.75">
      <c r="A100" s="134"/>
      <c r="B100" s="134"/>
      <c r="C100" s="134"/>
      <c r="D100" s="134"/>
      <c r="E100" s="134"/>
      <c r="F100" s="134"/>
      <c r="G100" s="134"/>
      <c r="H100" s="134"/>
      <c r="I100" s="7"/>
      <c r="J100" s="7"/>
      <c r="K100" s="8"/>
    </row>
    <row r="101" spans="1:25" s="4" customFormat="1" ht="15.75">
      <c r="A101" s="37"/>
      <c r="B101" s="37"/>
      <c r="C101" s="37"/>
      <c r="D101" s="37"/>
      <c r="E101" s="37"/>
      <c r="F101" s="37"/>
      <c r="G101" s="37"/>
      <c r="H101" s="37"/>
      <c r="I101" s="7"/>
      <c r="J101" s="7"/>
      <c r="K101" s="8"/>
    </row>
    <row r="102" spans="1:25" s="4" customFormat="1" ht="15.75">
      <c r="A102" s="113" t="s">
        <v>23</v>
      </c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</row>
    <row r="103" spans="1:25" s="4" customFormat="1" ht="15.75">
      <c r="A103" s="14"/>
      <c r="B103" s="14"/>
      <c r="C103" s="14"/>
      <c r="D103" s="14"/>
      <c r="E103" s="14"/>
      <c r="F103" s="14"/>
      <c r="G103" s="14"/>
      <c r="H103" s="6"/>
      <c r="I103" s="7"/>
      <c r="J103" s="7"/>
      <c r="K103" s="8"/>
      <c r="L103" s="37"/>
      <c r="M103" s="37"/>
    </row>
    <row r="104" spans="1:25" s="4" customFormat="1" ht="15.75">
      <c r="A104" s="14"/>
      <c r="B104" s="14"/>
      <c r="C104" s="14"/>
      <c r="D104" s="14"/>
      <c r="E104" s="14"/>
      <c r="F104" s="14"/>
      <c r="G104" s="14"/>
      <c r="H104" s="6"/>
      <c r="I104" s="7"/>
      <c r="J104" s="7"/>
      <c r="K104" s="8"/>
      <c r="L104" s="37"/>
      <c r="M104" s="37"/>
    </row>
    <row r="105" spans="1:25" ht="15.75">
      <c r="A105" s="114" t="s">
        <v>11</v>
      </c>
      <c r="B105" s="114"/>
      <c r="C105" s="115"/>
      <c r="D105" s="115"/>
      <c r="E105" s="115"/>
      <c r="F105" s="115"/>
      <c r="G105" s="115"/>
      <c r="H105" s="115"/>
      <c r="I105" s="115"/>
      <c r="J105" s="115"/>
      <c r="K105" s="115"/>
      <c r="L105" s="5"/>
      <c r="M105" s="24">
        <v>46209</v>
      </c>
    </row>
  </sheetData>
  <autoFilter ref="A6:Z97"/>
  <mergeCells count="25">
    <mergeCell ref="A100:H100"/>
    <mergeCell ref="A102:Q102"/>
    <mergeCell ref="A105:K105"/>
    <mergeCell ref="U4:U5"/>
    <mergeCell ref="W4:W5"/>
    <mergeCell ref="A99:K99"/>
    <mergeCell ref="L99:M99"/>
    <mergeCell ref="I4:I5"/>
    <mergeCell ref="J4:J5"/>
    <mergeCell ref="K4:K5"/>
    <mergeCell ref="L4:N4"/>
    <mergeCell ref="O1:R1"/>
    <mergeCell ref="A2:R2"/>
    <mergeCell ref="A3:R3"/>
    <mergeCell ref="W3:Y3"/>
    <mergeCell ref="A4:A5"/>
    <mergeCell ref="B4:B5"/>
    <mergeCell ref="C4:C5"/>
    <mergeCell ref="D4:D5"/>
    <mergeCell ref="G4:G5"/>
    <mergeCell ref="H4:H5"/>
    <mergeCell ref="X4:X5"/>
    <mergeCell ref="Y4:Y5"/>
    <mergeCell ref="O4:R4"/>
    <mergeCell ref="T4:T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факта</vt:lpstr>
      <vt:lpstr>Расчет нацрежим+премущ-ва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titova</cp:lastModifiedBy>
  <cp:lastPrinted>2026-08-20T11:37:48Z</cp:lastPrinted>
  <dcterms:created xsi:type="dcterms:W3CDTF">2014-01-15T18:15:09Z</dcterms:created>
  <dcterms:modified xsi:type="dcterms:W3CDTF">2026-08-20T11:37:50Z</dcterms:modified>
</cp:coreProperties>
</file>