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4 ст.93 (44) 2026\строймат (гравий)\"/>
    </mc:Choice>
  </mc:AlternateContent>
  <bookViews>
    <workbookView xWindow="0" yWindow="0" windowWidth="23325" windowHeight="8745"/>
  </bookViews>
  <sheets>
    <sheet name="1" sheetId="6" r:id="rId1"/>
  </sheets>
  <externalReferences>
    <externalReference r:id="rId2"/>
  </externalReferences>
  <calcPr calcId="162913" refMode="R1C1"/>
</workbook>
</file>

<file path=xl/calcChain.xml><?xml version="1.0" encoding="utf-8"?>
<calcChain xmlns="http://schemas.openxmlformats.org/spreadsheetml/2006/main">
  <c r="B10" i="6" l="1"/>
  <c r="B11" i="6"/>
  <c r="B12" i="6"/>
  <c r="B13" i="6"/>
  <c r="B14" i="6"/>
  <c r="B15" i="6"/>
  <c r="B16" i="6"/>
  <c r="B17" i="6"/>
  <c r="B18" i="6"/>
  <c r="B19" i="6"/>
  <c r="Q13" i="6"/>
  <c r="Q14" i="6"/>
  <c r="K13" i="6"/>
  <c r="O13" i="6" s="1"/>
  <c r="K14" i="6"/>
  <c r="O14" i="6" s="1"/>
  <c r="K15" i="6"/>
  <c r="O15" i="6" s="1"/>
  <c r="J13" i="6"/>
  <c r="J14" i="6"/>
  <c r="J15" i="6"/>
  <c r="H13" i="6"/>
  <c r="H14" i="6"/>
  <c r="H15" i="6"/>
  <c r="F13" i="6"/>
  <c r="F14" i="6"/>
  <c r="F15" i="6"/>
  <c r="Q15" i="6" s="1"/>
  <c r="D20" i="6"/>
  <c r="E20" i="6"/>
  <c r="G20" i="6"/>
  <c r="I20" i="6"/>
  <c r="L15" i="6" l="1"/>
  <c r="P15" i="6" s="1"/>
  <c r="M15" i="6"/>
  <c r="M14" i="6"/>
  <c r="L14" i="6"/>
  <c r="M13" i="6"/>
  <c r="L13" i="6"/>
  <c r="P13" i="6" s="1"/>
  <c r="M20" i="6"/>
  <c r="J18" i="6"/>
  <c r="K18" i="6"/>
  <c r="M18" i="6" s="1"/>
  <c r="H18" i="6"/>
  <c r="N15" i="6" l="1"/>
  <c r="P14" i="6"/>
  <c r="N14" i="6"/>
  <c r="N13" i="6"/>
  <c r="O18" i="6"/>
  <c r="L18" i="6"/>
  <c r="F18" i="6"/>
  <c r="Q18" i="6" s="1"/>
  <c r="F10" i="6"/>
  <c r="H10" i="6"/>
  <c r="J10" i="6"/>
  <c r="K10" i="6"/>
  <c r="Q10" i="6"/>
  <c r="F11" i="6"/>
  <c r="H11" i="6"/>
  <c r="J11" i="6"/>
  <c r="K11" i="6"/>
  <c r="L11" i="6" s="1"/>
  <c r="F12" i="6"/>
  <c r="Q12" i="6" s="1"/>
  <c r="H12" i="6"/>
  <c r="J12" i="6"/>
  <c r="K12" i="6"/>
  <c r="L12" i="6" s="1"/>
  <c r="F16" i="6"/>
  <c r="Q16" i="6" s="1"/>
  <c r="H16" i="6"/>
  <c r="J16" i="6"/>
  <c r="K16" i="6"/>
  <c r="O16" i="6" s="1"/>
  <c r="F17" i="6"/>
  <c r="Q17" i="6" s="1"/>
  <c r="H17" i="6"/>
  <c r="J17" i="6"/>
  <c r="K17" i="6"/>
  <c r="M17" i="6" s="1"/>
  <c r="F19" i="6"/>
  <c r="Q19" i="6" s="1"/>
  <c r="H19" i="6"/>
  <c r="J19" i="6"/>
  <c r="K19" i="6"/>
  <c r="L19" i="6" s="1"/>
  <c r="L10" i="6" l="1"/>
  <c r="K20" i="6"/>
  <c r="O20" i="6" s="1"/>
  <c r="H20" i="6"/>
  <c r="J20" i="6"/>
  <c r="F20" i="6"/>
  <c r="N18" i="6"/>
  <c r="P18" i="6"/>
  <c r="M11" i="6"/>
  <c r="M16" i="6"/>
  <c r="M19" i="6"/>
  <c r="O10" i="6"/>
  <c r="O19" i="6"/>
  <c r="M10" i="6"/>
  <c r="O11" i="6"/>
  <c r="N11" i="6"/>
  <c r="P11" i="6"/>
  <c r="P19" i="6"/>
  <c r="N19" i="6"/>
  <c r="P12" i="6"/>
  <c r="N12" i="6"/>
  <c r="P10" i="6"/>
  <c r="N10" i="6"/>
  <c r="O17" i="6"/>
  <c r="L16" i="6"/>
  <c r="L17" i="6"/>
  <c r="Q11" i="6"/>
  <c r="Q20" i="6" s="1"/>
  <c r="M12" i="6"/>
  <c r="O12" i="6"/>
  <c r="N20" i="6" l="1"/>
  <c r="L20" i="6"/>
  <c r="P20" i="6"/>
  <c r="P17" i="6"/>
  <c r="N17" i="6"/>
  <c r="N16" i="6"/>
  <c r="P16" i="6"/>
</calcChain>
</file>

<file path=xl/sharedStrings.xml><?xml version="1.0" encoding="utf-8"?>
<sst xmlns="http://schemas.openxmlformats.org/spreadsheetml/2006/main" count="44" uniqueCount="27">
  <si>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</si>
  <si>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</si>
  <si>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</si>
  <si>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</si>
  <si>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</si>
  <si>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</si>
  <si>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</si>
  <si>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</si>
  <si>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</si>
  <si>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</si>
  <si>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</si>
  <si>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</si>
  <si>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</si>
  <si>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</si>
  <si>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</si>
  <si>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</si>
  <si>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</si>
  <si>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</si>
  <si>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</si>
  <si>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</si>
  <si>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</si>
  <si>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стройматериалы</t>
  </si>
  <si>
    <t>м3</t>
  </si>
  <si>
    <t>щт</t>
  </si>
  <si>
    <t>КП №1                                                         Вх. №1280/26 от 26.08.26</t>
  </si>
  <si>
    <t>КП №2                                                         Вх. №1283/26 от 27.08.26</t>
  </si>
  <si>
    <t>КП №3                                                         Вх. №1281/26 от 26.08.26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</si>
</sst>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Calibri 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0" fillId="0" borderId="0" xfId="0" applyFill="1"/>
    <xf numFmtId="0" fontId="9" fillId="3" borderId="24" xfId="0" applyFont="1" applyFill="1" applyBorder="1" applyAlignment="1">
      <alignment horizontal="center" vertical="center" wrapText="1"/>
    </xf>
    <xf numFmtId="4" fontId="10" fillId="3" borderId="24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4" xfId="0" applyNumberFormat="1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left" vertical="center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shrinkToFit="1"/>
    </xf>
    <xf numFmtId="4" fontId="6" fillId="0" borderId="4" xfId="0" applyNumberFormat="1" applyFont="1" applyBorder="1" applyAlignment="1">
      <alignment horizontal="right" vertical="center" shrinkToFit="1"/>
    </xf>
    <xf numFmtId="4" fontId="6" fillId="0" borderId="3" xfId="0" applyNumberFormat="1" applyFont="1" applyBorder="1" applyAlignment="1">
      <alignment horizontal="right" vertical="center" shrinkToFit="1"/>
    </xf>
    <xf numFmtId="4" fontId="6" fillId="0" borderId="10" xfId="0" applyNumberFormat="1" applyFont="1" applyBorder="1" applyAlignment="1">
      <alignment horizontal="right" vertical="center" shrinkToFit="1"/>
    </xf>
    <xf numFmtId="4" fontId="6" fillId="0" borderId="34" xfId="0" applyNumberFormat="1" applyFont="1" applyBorder="1" applyAlignment="1">
      <alignment horizontal="right" vertical="center" shrinkToFit="1"/>
    </xf>
    <xf numFmtId="4" fontId="3" fillId="0" borderId="24" xfId="0" applyNumberFormat="1" applyFont="1" applyFill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wrapText="1"/>
    </xf>
    <xf numFmtId="0" fontId="14" fillId="0" borderId="37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yshevaav\Downloads\&#1057;&#1095;&#1077;&#1090;%201016%20%20&#1086;&#1090;%2026,08,26%20&#1052;&#1077;&#1076;.&#1091;&#1085;&#1080;&#1074;&#1077;&#1088;&#1089;&#1080;&#1090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2">
          <cell r="H22" t="str">
            <v>Смесь ПГС</v>
          </cell>
        </row>
        <row r="23">
          <cell r="H23" t="str">
            <v>Плита потолочная Амстронг (касета) 595*595мм цвет-белый  б/п</v>
          </cell>
        </row>
        <row r="24">
          <cell r="H24" t="str">
            <v>Порог - угол антискользящий ал. ЛУКА (57,7*27мм 1,8м) б/окраса</v>
          </cell>
        </row>
        <row r="25">
          <cell r="H25" t="str">
            <v>Саморез по дереву 4,0х60 оц. Госкреп ШУЦ</v>
          </cell>
        </row>
        <row r="26">
          <cell r="H26" t="str">
            <v>Дюбель распорный 6х60</v>
          </cell>
        </row>
        <row r="27">
          <cell r="H27" t="str">
            <v>Болт анкерный с гайкой М6/8х100</v>
          </cell>
        </row>
        <row r="28">
          <cell r="H28" t="str">
            <v>Рулетка 10мх25мм 0,13мм металл.корпус, автостоп, магнит, 2 сторонняя шкала</v>
          </cell>
        </row>
        <row r="29">
          <cell r="H29" t="str">
            <v>Рулетка 5мх25мм 0,13мм металл.корпус, автостоп, магнит, 2 сторонняя шкала</v>
          </cell>
        </row>
        <row r="30">
          <cell r="H30" t="str">
            <v>Бур по бетону 4POWER (6х100х160 мм; SDS-plus) Heller TD29121</v>
          </cell>
        </row>
        <row r="31">
          <cell r="H31" t="str">
            <v>Бур по бетону 4POWER (8х100х160 мм; SDS-plus) Heller TD29131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="85" zoomScaleNormal="85" workbookViewId="0">
      <selection activeCell="H14" sqref="H14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s="27" customFormat="1" ht="15.75" x14ac:dyDescent="0.25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27" customFormat="1" ht="18.75" customHeight="1" x14ac:dyDescent="0.25">
      <c r="A3" s="47" t="s">
        <v>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27" customFormat="1" ht="96.75" customHeight="1" thickBot="1" x14ac:dyDescent="0.3">
      <c r="A4" s="48" t="s">
        <v>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5" customHeight="1" thickBot="1" x14ac:dyDescent="0.3">
      <c r="A5" s="49" t="s">
        <v>5</v>
      </c>
      <c r="B5" s="52" t="s">
        <v>0</v>
      </c>
      <c r="C5" s="55" t="s">
        <v>18</v>
      </c>
      <c r="D5" s="58" t="s">
        <v>1</v>
      </c>
      <c r="E5" s="61" t="s">
        <v>2</v>
      </c>
      <c r="F5" s="62"/>
      <c r="G5" s="62"/>
      <c r="H5" s="62"/>
      <c r="I5" s="62"/>
      <c r="J5" s="63"/>
      <c r="K5" s="64" t="s">
        <v>10</v>
      </c>
      <c r="L5" s="65"/>
      <c r="M5" s="74" t="s">
        <v>3</v>
      </c>
      <c r="N5" s="75"/>
      <c r="O5" s="74" t="s">
        <v>4</v>
      </c>
      <c r="P5" s="75"/>
      <c r="Q5" s="75" t="s">
        <v>15</v>
      </c>
    </row>
    <row r="6" spans="1:17" s="1" customFormat="1" ht="57.75" customHeight="1" x14ac:dyDescent="0.25">
      <c r="A6" s="50"/>
      <c r="B6" s="53"/>
      <c r="C6" s="56"/>
      <c r="D6" s="59"/>
      <c r="E6" s="80" t="s">
        <v>24</v>
      </c>
      <c r="F6" s="81"/>
      <c r="G6" s="80" t="s">
        <v>25</v>
      </c>
      <c r="H6" s="81"/>
      <c r="I6" s="80" t="s">
        <v>26</v>
      </c>
      <c r="J6" s="81"/>
      <c r="K6" s="66"/>
      <c r="L6" s="67"/>
      <c r="M6" s="76"/>
      <c r="N6" s="77"/>
      <c r="O6" s="78"/>
      <c r="P6" s="79"/>
      <c r="Q6" s="77"/>
    </row>
    <row r="7" spans="1:17" s="1" customFormat="1" ht="16.5" customHeight="1" thickBot="1" x14ac:dyDescent="0.3">
      <c r="A7" s="51"/>
      <c r="B7" s="54"/>
      <c r="C7" s="57"/>
      <c r="D7" s="60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77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68"/>
      <c r="B9" s="69"/>
      <c r="C9" s="69"/>
      <c r="D9" s="70"/>
      <c r="E9" s="71" t="s">
        <v>11</v>
      </c>
      <c r="F9" s="72"/>
      <c r="G9" s="71" t="s">
        <v>12</v>
      </c>
      <c r="H9" s="72"/>
      <c r="I9" s="71" t="s">
        <v>13</v>
      </c>
      <c r="J9" s="72"/>
      <c r="K9" s="73" t="s">
        <v>14</v>
      </c>
      <c r="L9" s="72"/>
      <c r="M9" s="22"/>
      <c r="N9" s="20"/>
      <c r="O9" s="16"/>
      <c r="P9" s="17"/>
      <c r="Q9" s="19"/>
    </row>
    <row r="10" spans="1:17" ht="43.5" customHeight="1" x14ac:dyDescent="0.25">
      <c r="A10" s="31">
        <v>1</v>
      </c>
      <c r="B10" s="41" t="str">
        <f>[1]TDSheet!H22</f>
        <v>Смесь ПГС</v>
      </c>
      <c r="C10" s="28" t="s">
        <v>22</v>
      </c>
      <c r="D10" s="24">
        <v>6</v>
      </c>
      <c r="E10" s="25">
        <v>3500</v>
      </c>
      <c r="F10" s="29">
        <f t="shared" ref="F10:F19" si="0">ROUND(D10*E10,2)</f>
        <v>21000</v>
      </c>
      <c r="G10" s="25">
        <v>3590</v>
      </c>
      <c r="H10" s="29">
        <f t="shared" ref="H10:H19" si="1">ROUND(D10*G10,2)</f>
        <v>21540</v>
      </c>
      <c r="I10" s="26">
        <v>3550</v>
      </c>
      <c r="J10" s="29">
        <f t="shared" ref="J10:J19" si="2">ROUND(D10*I10,2)</f>
        <v>21300</v>
      </c>
      <c r="K10" s="30">
        <f t="shared" ref="K10:K19" si="3">ROUND(IF(SUM(E10,G10,I10)&gt;0,AVERAGE(E10,G10,I10),0),2)</f>
        <v>3546.67</v>
      </c>
      <c r="L10" s="30">
        <f t="shared" ref="L10:L19" si="4">ROUND(D10*K10,2)</f>
        <v>21280.02</v>
      </c>
      <c r="M10" s="30">
        <f t="shared" ref="M10:M19" si="5">ROUND(IF(K10&gt;0,STDEV(E10,G10,I10),0),2)</f>
        <v>45.09</v>
      </c>
      <c r="N10" s="30">
        <f t="shared" ref="N10:N19" si="6">ROUND(IF(L10&gt;0,STDEV(F10,H10,J10),0),2)</f>
        <v>270.55</v>
      </c>
      <c r="O10" s="30">
        <f t="shared" ref="O10:O19" si="7">ROUND(IF(K10&gt;0,STDEV(E10,G10,I10)/AVERAGE(E10,G10,I10)*100,0),2)</f>
        <v>1.27</v>
      </c>
      <c r="P10" s="30">
        <f t="shared" ref="P10:P19" si="8">ROUND(IF(L10&gt;0,STDEV(F10,H10,J10)/AVERAGE(F10,H10,J10)*100,0),2)</f>
        <v>1.27</v>
      </c>
      <c r="Q10" s="40">
        <f t="shared" ref="Q10:Q19" si="9">MIN(F10)</f>
        <v>21000</v>
      </c>
    </row>
    <row r="11" spans="1:17" ht="39.75" customHeight="1" x14ac:dyDescent="0.25">
      <c r="A11" s="31">
        <v>2</v>
      </c>
      <c r="B11" s="41" t="str">
        <f>[1]TDSheet!H23</f>
        <v>Плита потолочная Амстронг (касета) 595*595мм цвет-белый  б/п</v>
      </c>
      <c r="C11" s="28" t="s">
        <v>19</v>
      </c>
      <c r="D11" s="24">
        <v>542</v>
      </c>
      <c r="E11" s="25">
        <v>405</v>
      </c>
      <c r="F11" s="29">
        <f t="shared" si="0"/>
        <v>219510</v>
      </c>
      <c r="G11" s="25">
        <v>445</v>
      </c>
      <c r="H11" s="29">
        <f t="shared" si="1"/>
        <v>241190</v>
      </c>
      <c r="I11" s="26">
        <v>435</v>
      </c>
      <c r="J11" s="29">
        <f t="shared" si="2"/>
        <v>235770</v>
      </c>
      <c r="K11" s="30">
        <f t="shared" si="3"/>
        <v>428.33</v>
      </c>
      <c r="L11" s="30">
        <f t="shared" si="4"/>
        <v>232154.86</v>
      </c>
      <c r="M11" s="30">
        <f t="shared" si="5"/>
        <v>20.82</v>
      </c>
      <c r="N11" s="30">
        <f t="shared" si="6"/>
        <v>11282.63</v>
      </c>
      <c r="O11" s="30">
        <f t="shared" si="7"/>
        <v>4.8600000000000003</v>
      </c>
      <c r="P11" s="30">
        <f t="shared" si="8"/>
        <v>4.8600000000000003</v>
      </c>
      <c r="Q11" s="40">
        <f t="shared" si="9"/>
        <v>219510</v>
      </c>
    </row>
    <row r="12" spans="1:17" ht="43.5" customHeight="1" x14ac:dyDescent="0.25">
      <c r="A12" s="31">
        <v>3</v>
      </c>
      <c r="B12" s="41" t="str">
        <f>[1]TDSheet!H24</f>
        <v>Порог - угол антискользящий ал. ЛУКА (57,7*27мм 1,8м) б/окраса</v>
      </c>
      <c r="C12" s="28" t="s">
        <v>19</v>
      </c>
      <c r="D12" s="24">
        <v>70</v>
      </c>
      <c r="E12" s="25">
        <v>3150</v>
      </c>
      <c r="F12" s="29">
        <f t="shared" si="0"/>
        <v>220500</v>
      </c>
      <c r="G12" s="25">
        <v>3450</v>
      </c>
      <c r="H12" s="29">
        <f t="shared" si="1"/>
        <v>241500</v>
      </c>
      <c r="I12" s="26">
        <v>3250</v>
      </c>
      <c r="J12" s="29">
        <f t="shared" si="2"/>
        <v>227500</v>
      </c>
      <c r="K12" s="30">
        <f t="shared" si="3"/>
        <v>3283.33</v>
      </c>
      <c r="L12" s="30">
        <f t="shared" si="4"/>
        <v>229833.1</v>
      </c>
      <c r="M12" s="30">
        <f t="shared" si="5"/>
        <v>152.75</v>
      </c>
      <c r="N12" s="30">
        <f t="shared" si="6"/>
        <v>10692.68</v>
      </c>
      <c r="O12" s="30">
        <f t="shared" si="7"/>
        <v>4.6500000000000004</v>
      </c>
      <c r="P12" s="30">
        <f t="shared" si="8"/>
        <v>4.6500000000000004</v>
      </c>
      <c r="Q12" s="40">
        <f t="shared" si="9"/>
        <v>220500</v>
      </c>
    </row>
    <row r="13" spans="1:17" ht="43.5" customHeight="1" x14ac:dyDescent="0.25">
      <c r="A13" s="31">
        <v>4</v>
      </c>
      <c r="B13" s="41" t="str">
        <f>[1]TDSheet!H25</f>
        <v>Саморез по дереву 4,0х60 оц. Госкреп ШУЦ</v>
      </c>
      <c r="C13" s="28" t="s">
        <v>23</v>
      </c>
      <c r="D13" s="24">
        <v>700</v>
      </c>
      <c r="E13" s="25">
        <v>5</v>
      </c>
      <c r="F13" s="29">
        <f t="shared" si="0"/>
        <v>3500</v>
      </c>
      <c r="G13" s="25">
        <v>6.5</v>
      </c>
      <c r="H13" s="29">
        <f t="shared" si="1"/>
        <v>4550</v>
      </c>
      <c r="I13" s="26">
        <v>6</v>
      </c>
      <c r="J13" s="29">
        <f t="shared" si="2"/>
        <v>4200</v>
      </c>
      <c r="K13" s="30">
        <f t="shared" si="3"/>
        <v>5.83</v>
      </c>
      <c r="L13" s="30">
        <f t="shared" si="4"/>
        <v>4081</v>
      </c>
      <c r="M13" s="30">
        <f t="shared" si="5"/>
        <v>0.76</v>
      </c>
      <c r="N13" s="30">
        <f t="shared" si="6"/>
        <v>534.63</v>
      </c>
      <c r="O13" s="30">
        <f t="shared" si="7"/>
        <v>13.09</v>
      </c>
      <c r="P13" s="30">
        <f t="shared" si="8"/>
        <v>13.09</v>
      </c>
      <c r="Q13" s="40">
        <f t="shared" si="9"/>
        <v>3500</v>
      </c>
    </row>
    <row r="14" spans="1:17" ht="43.5" customHeight="1" x14ac:dyDescent="0.25">
      <c r="A14" s="31"/>
      <c r="B14" s="41" t="str">
        <f>[1]TDSheet!H26</f>
        <v>Дюбель распорный 6х60</v>
      </c>
      <c r="C14" s="28" t="s">
        <v>19</v>
      </c>
      <c r="D14" s="24">
        <v>700</v>
      </c>
      <c r="E14" s="25">
        <v>1.35</v>
      </c>
      <c r="F14" s="29">
        <f t="shared" si="0"/>
        <v>945</v>
      </c>
      <c r="G14" s="25">
        <v>2</v>
      </c>
      <c r="H14" s="29">
        <f t="shared" si="1"/>
        <v>1400</v>
      </c>
      <c r="I14" s="26">
        <v>1.85</v>
      </c>
      <c r="J14" s="29">
        <f t="shared" si="2"/>
        <v>1295</v>
      </c>
      <c r="K14" s="30">
        <f t="shared" si="3"/>
        <v>1.73</v>
      </c>
      <c r="L14" s="30">
        <f t="shared" si="4"/>
        <v>1211</v>
      </c>
      <c r="M14" s="30">
        <f t="shared" si="5"/>
        <v>0.34</v>
      </c>
      <c r="N14" s="30">
        <f t="shared" si="6"/>
        <v>238.24</v>
      </c>
      <c r="O14" s="30">
        <f t="shared" si="7"/>
        <v>19.64</v>
      </c>
      <c r="P14" s="30">
        <f t="shared" si="8"/>
        <v>19.64</v>
      </c>
      <c r="Q14" s="40">
        <f t="shared" si="9"/>
        <v>945</v>
      </c>
    </row>
    <row r="15" spans="1:17" ht="43.5" customHeight="1" x14ac:dyDescent="0.25">
      <c r="A15" s="31"/>
      <c r="B15" s="41" t="str">
        <f>[1]TDSheet!H27</f>
        <v>Болт анкерный с гайкой М6/8х100</v>
      </c>
      <c r="C15" s="28" t="s">
        <v>19</v>
      </c>
      <c r="D15" s="24">
        <v>30</v>
      </c>
      <c r="E15" s="25">
        <v>100</v>
      </c>
      <c r="F15" s="29">
        <f t="shared" si="0"/>
        <v>3000</v>
      </c>
      <c r="G15" s="25">
        <v>115</v>
      </c>
      <c r="H15" s="29">
        <f t="shared" si="1"/>
        <v>3450</v>
      </c>
      <c r="I15" s="26">
        <v>110</v>
      </c>
      <c r="J15" s="29">
        <f t="shared" si="2"/>
        <v>3300</v>
      </c>
      <c r="K15" s="30">
        <f t="shared" si="3"/>
        <v>108.33</v>
      </c>
      <c r="L15" s="30">
        <f t="shared" si="4"/>
        <v>3249.9</v>
      </c>
      <c r="M15" s="30">
        <f t="shared" si="5"/>
        <v>7.64</v>
      </c>
      <c r="N15" s="30">
        <f t="shared" si="6"/>
        <v>229.13</v>
      </c>
      <c r="O15" s="30">
        <f t="shared" si="7"/>
        <v>7.05</v>
      </c>
      <c r="P15" s="30">
        <f t="shared" si="8"/>
        <v>7.05</v>
      </c>
      <c r="Q15" s="40">
        <f t="shared" si="9"/>
        <v>3000</v>
      </c>
    </row>
    <row r="16" spans="1:17" ht="45" customHeight="1" x14ac:dyDescent="0.25">
      <c r="A16" s="31">
        <v>4</v>
      </c>
      <c r="B16" s="41" t="str">
        <f>[1]TDSheet!H28</f>
        <v>Рулетка 10мх25мм 0,13мм металл.корпус, автостоп, магнит, 2 сторонняя шкала</v>
      </c>
      <c r="C16" s="28" t="s">
        <v>19</v>
      </c>
      <c r="D16" s="24">
        <v>1</v>
      </c>
      <c r="E16" s="25">
        <v>1045</v>
      </c>
      <c r="F16" s="29">
        <f t="shared" si="0"/>
        <v>1045</v>
      </c>
      <c r="G16" s="25">
        <v>1200</v>
      </c>
      <c r="H16" s="29">
        <f t="shared" si="1"/>
        <v>1200</v>
      </c>
      <c r="I16" s="26">
        <v>1085</v>
      </c>
      <c r="J16" s="29">
        <f t="shared" si="2"/>
        <v>1085</v>
      </c>
      <c r="K16" s="30">
        <f t="shared" si="3"/>
        <v>1110</v>
      </c>
      <c r="L16" s="30">
        <f t="shared" si="4"/>
        <v>1110</v>
      </c>
      <c r="M16" s="30">
        <f t="shared" si="5"/>
        <v>80.47</v>
      </c>
      <c r="N16" s="30">
        <f t="shared" si="6"/>
        <v>80.47</v>
      </c>
      <c r="O16" s="30">
        <f t="shared" si="7"/>
        <v>7.25</v>
      </c>
      <c r="P16" s="30">
        <f t="shared" si="8"/>
        <v>7.25</v>
      </c>
      <c r="Q16" s="40">
        <f t="shared" si="9"/>
        <v>1045</v>
      </c>
    </row>
    <row r="17" spans="1:18" ht="36" customHeight="1" x14ac:dyDescent="0.25">
      <c r="A17" s="31">
        <v>5</v>
      </c>
      <c r="B17" s="41" t="str">
        <f>[1]TDSheet!H29</f>
        <v>Рулетка 5мх25мм 0,13мм металл.корпус, автостоп, магнит, 2 сторонняя шкала</v>
      </c>
      <c r="C17" s="28" t="s">
        <v>19</v>
      </c>
      <c r="D17" s="24">
        <v>1</v>
      </c>
      <c r="E17" s="25">
        <v>749</v>
      </c>
      <c r="F17" s="29">
        <f t="shared" si="0"/>
        <v>749</v>
      </c>
      <c r="G17" s="25">
        <v>850</v>
      </c>
      <c r="H17" s="29">
        <f t="shared" si="1"/>
        <v>850</v>
      </c>
      <c r="I17" s="26">
        <v>799</v>
      </c>
      <c r="J17" s="29">
        <f t="shared" si="2"/>
        <v>799</v>
      </c>
      <c r="K17" s="30">
        <f t="shared" si="3"/>
        <v>799.33</v>
      </c>
      <c r="L17" s="30">
        <f t="shared" si="4"/>
        <v>799.33</v>
      </c>
      <c r="M17" s="30">
        <f t="shared" si="5"/>
        <v>50.5</v>
      </c>
      <c r="N17" s="30">
        <f t="shared" si="6"/>
        <v>50.5</v>
      </c>
      <c r="O17" s="30">
        <f t="shared" si="7"/>
        <v>6.32</v>
      </c>
      <c r="P17" s="30">
        <f t="shared" si="8"/>
        <v>6.32</v>
      </c>
      <c r="Q17" s="40">
        <f t="shared" si="9"/>
        <v>749</v>
      </c>
    </row>
    <row r="18" spans="1:18" ht="74.25" customHeight="1" x14ac:dyDescent="0.25">
      <c r="A18" s="31">
        <v>6</v>
      </c>
      <c r="B18" s="43" t="str">
        <f>[1]TDSheet!H30</f>
        <v>Бур по бетону 4POWER (6х100х160 мм; SDS-plus) Heller TD29121</v>
      </c>
      <c r="C18" s="28" t="s">
        <v>19</v>
      </c>
      <c r="D18" s="24">
        <v>10</v>
      </c>
      <c r="E18" s="25">
        <v>600</v>
      </c>
      <c r="F18" s="29">
        <f t="shared" si="0"/>
        <v>6000</v>
      </c>
      <c r="G18" s="25">
        <v>600</v>
      </c>
      <c r="H18" s="29">
        <f t="shared" si="1"/>
        <v>6000</v>
      </c>
      <c r="I18" s="26">
        <v>550</v>
      </c>
      <c r="J18" s="29">
        <f t="shared" si="2"/>
        <v>5500</v>
      </c>
      <c r="K18" s="30">
        <f t="shared" si="3"/>
        <v>583.33000000000004</v>
      </c>
      <c r="L18" s="30">
        <f t="shared" si="4"/>
        <v>5833.3</v>
      </c>
      <c r="M18" s="30">
        <f t="shared" si="5"/>
        <v>28.87</v>
      </c>
      <c r="N18" s="30">
        <f t="shared" si="6"/>
        <v>288.68</v>
      </c>
      <c r="O18" s="30">
        <f t="shared" si="7"/>
        <v>4.95</v>
      </c>
      <c r="P18" s="30">
        <f t="shared" si="8"/>
        <v>4.95</v>
      </c>
      <c r="Q18" s="40">
        <f t="shared" si="9"/>
        <v>6000</v>
      </c>
    </row>
    <row r="19" spans="1:18" ht="26.25" customHeight="1" thickBot="1" x14ac:dyDescent="0.3">
      <c r="A19" s="31">
        <v>7</v>
      </c>
      <c r="B19" s="42" t="str">
        <f>[1]TDSheet!H31</f>
        <v>Бур по бетону 4POWER (8х100х160 мм; SDS-plus) Heller TD29131</v>
      </c>
      <c r="C19" s="28" t="s">
        <v>19</v>
      </c>
      <c r="D19" s="24">
        <v>3</v>
      </c>
      <c r="E19" s="25">
        <v>610</v>
      </c>
      <c r="F19" s="29">
        <f t="shared" si="0"/>
        <v>1830</v>
      </c>
      <c r="G19" s="25">
        <v>811</v>
      </c>
      <c r="H19" s="29">
        <f t="shared" si="1"/>
        <v>2433</v>
      </c>
      <c r="I19" s="26">
        <v>810</v>
      </c>
      <c r="J19" s="29">
        <f t="shared" si="2"/>
        <v>2430</v>
      </c>
      <c r="K19" s="30">
        <f t="shared" si="3"/>
        <v>743.67</v>
      </c>
      <c r="L19" s="30">
        <f t="shared" si="4"/>
        <v>2231.0100000000002</v>
      </c>
      <c r="M19" s="30">
        <f t="shared" si="5"/>
        <v>115.76</v>
      </c>
      <c r="N19" s="30">
        <f t="shared" si="6"/>
        <v>347.28</v>
      </c>
      <c r="O19" s="30">
        <f t="shared" si="7"/>
        <v>15.57</v>
      </c>
      <c r="P19" s="30">
        <f t="shared" si="8"/>
        <v>15.57</v>
      </c>
      <c r="Q19" s="40">
        <f t="shared" si="9"/>
        <v>1830</v>
      </c>
    </row>
    <row r="20" spans="1:18" ht="27" customHeight="1" thickBot="1" x14ac:dyDescent="0.3">
      <c r="A20" s="32" t="s">
        <v>6</v>
      </c>
      <c r="B20" s="33"/>
      <c r="C20" s="33"/>
      <c r="D20" s="34">
        <f t="shared" ref="D20:L20" si="10">SUM(D10:D19)</f>
        <v>2063</v>
      </c>
      <c r="E20" s="35">
        <f t="shared" si="10"/>
        <v>10165.35</v>
      </c>
      <c r="F20" s="35">
        <f t="shared" si="10"/>
        <v>478079</v>
      </c>
      <c r="G20" s="35">
        <f t="shared" si="10"/>
        <v>11069.5</v>
      </c>
      <c r="H20" s="35">
        <f t="shared" si="10"/>
        <v>524113</v>
      </c>
      <c r="I20" s="35">
        <f t="shared" si="10"/>
        <v>10596.85</v>
      </c>
      <c r="J20" s="35">
        <f t="shared" si="10"/>
        <v>503179</v>
      </c>
      <c r="K20" s="35">
        <f t="shared" si="10"/>
        <v>10610.55</v>
      </c>
      <c r="L20" s="35">
        <f t="shared" si="10"/>
        <v>501783.52</v>
      </c>
      <c r="M20" s="36">
        <f>STDEV(E20,G20,I20)</f>
        <v>452.23104253615003</v>
      </c>
      <c r="N20" s="37">
        <f>STDEV(F20,H20,J20)</f>
        <v>23048.39658920623</v>
      </c>
      <c r="O20" s="36">
        <f>ROUND(IF(K20&gt;0,STDEV(E20,G20,I20)/K20*100,0),2)</f>
        <v>4.26</v>
      </c>
      <c r="P20" s="38">
        <f>ROUND(IF(L20&gt;0,STDEV(F20,H20,J20)/L20*100,0),2)</f>
        <v>4.59</v>
      </c>
      <c r="Q20" s="39">
        <f>SUM(Q10:Q19)</f>
        <v>478079</v>
      </c>
    </row>
    <row r="21" spans="1:18" ht="27" customHeight="1" x14ac:dyDescent="0.25">
      <c r="M21" s="15"/>
      <c r="N21" s="15"/>
      <c r="O21" s="15"/>
    </row>
    <row r="23" spans="1:18" ht="87.75" customHeight="1" x14ac:dyDescent="0.25">
      <c r="B23" s="44" t="s">
        <v>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/>
    </row>
    <row r="24" spans="1:18" ht="15.75" x14ac:dyDescent="0.25">
      <c r="R24" s="8"/>
    </row>
    <row r="25" spans="1:18" s="8" customFormat="1" ht="55.5" customHeight="1" x14ac:dyDescent="0.25">
      <c r="K25" s="9"/>
      <c r="L25" s="9"/>
      <c r="M25" s="10"/>
      <c r="N25" s="10"/>
      <c r="O25" s="10"/>
      <c r="P25" s="10"/>
      <c r="Q25" s="10"/>
      <c r="R25"/>
    </row>
  </sheetData>
  <mergeCells count="22">
    <mergeCell ref="M5:N6"/>
    <mergeCell ref="O5:P6"/>
    <mergeCell ref="Q5:Q7"/>
    <mergeCell ref="E6:F6"/>
    <mergeCell ref="G6:H6"/>
    <mergeCell ref="I6:J6"/>
    <mergeCell ref="B23:P23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2026-08-27T08:18:17Z</dcterms:modified>
</cp:coreProperties>
</file>