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6835" windowHeight="12090"/>
  </bookViews>
  <sheets>
    <sheet name="ОБОСНОВАНИЕ (2)" sheetId="1" r:id="rId1"/>
  </sheets>
  <calcPr calcId="125725" iterateDelta="1E-4"/>
</workbook>
</file>

<file path=xl/calcChain.xml><?xml version="1.0" encoding="utf-8"?>
<calcChain xmlns="http://schemas.openxmlformats.org/spreadsheetml/2006/main">
  <c r="O14" i="1"/>
  <c r="L14"/>
  <c r="J14"/>
  <c r="Q15"/>
  <c r="O15"/>
  <c r="Q13"/>
  <c r="O13"/>
  <c r="L13"/>
  <c r="J13"/>
  <c r="Q12"/>
  <c r="O12"/>
  <c r="L12"/>
  <c r="J12"/>
  <c r="Q11"/>
  <c r="O11"/>
  <c r="L11"/>
  <c r="J11"/>
  <c r="Q10"/>
  <c r="O10"/>
  <c r="L10"/>
  <c r="K10"/>
  <c r="J10"/>
  <c r="Q9"/>
  <c r="O9"/>
  <c r="L9"/>
  <c r="J9"/>
  <c r="Q8"/>
  <c r="O8"/>
  <c r="L8"/>
  <c r="J8"/>
  <c r="Q7"/>
  <c r="O7"/>
  <c r="M7"/>
  <c r="L7"/>
  <c r="J7"/>
  <c r="O16" l="1"/>
</calcChain>
</file>

<file path=xl/sharedStrings.xml><?xml version="1.0" encoding="utf-8"?>
<sst xmlns="http://schemas.openxmlformats.org/spreadsheetml/2006/main" count="39" uniqueCount="31">
  <si>
    <t xml:space="preserve">Обоснование начальной (максимальной) цены договора </t>
  </si>
  <si>
    <t>Предмет договора: Поставка стройматериалов</t>
  </si>
  <si>
    <t>№ п/п</t>
  </si>
  <si>
    <t>Наименование товара</t>
  </si>
  <si>
    <t>Ед. измер.</t>
  </si>
  <si>
    <t>Кол-во</t>
  </si>
  <si>
    <t>Цены поставщиков (исполнителей, подрядчиков) за единицу товара (работы, услуги), рублей</t>
  </si>
  <si>
    <t>Однородность совокупности значений цен, используемых в расчете НМЦД</t>
  </si>
  <si>
    <t>НМЦД, определяемая  методом сопоставимых рыночных цен (анализ рынка)</t>
  </si>
  <si>
    <t>Источник информации 1  № вх. 08-07-15/270</t>
  </si>
  <si>
    <t>Источник информации 2  №вх 08-07-15/271</t>
  </si>
  <si>
    <t>Источник информации 2  №вх 08-07-15/272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</si>
  <si>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</si>
  <si>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</si>
  <si>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</si>
  <si>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Минимальная цена за ед.изм.  (руб.)*  </t>
  </si>
  <si>
    <t>минимальное значение цены</t>
  </si>
  <si>
    <t>Итого (руб.)</t>
  </si>
  <si>
    <t>Штукатурка цементная влагостойкая Vetonit TT40 25 кг</t>
  </si>
  <si>
    <t>штука</t>
  </si>
  <si>
    <t>Шпаклевка цементная финишная Vetonit VH белая 20кг</t>
  </si>
  <si>
    <t>Краска фасадная Церезит СТ 54 матовая (база С) 15 л</t>
  </si>
  <si>
    <t xml:space="preserve">
Смесь цементно-песчаная М150 Smesit 25кг</t>
  </si>
  <si>
    <t>Мешок для мусора 70х120см полипропиленовый зеленый</t>
  </si>
  <si>
    <t>Эмаль акриловая Лакра белая полуглянцевая 0,9кг</t>
  </si>
  <si>
    <t>Краска фасадная Parade F20 матовая 9л</t>
  </si>
  <si>
    <t>ИТОГО</t>
  </si>
  <si>
    <t xml:space="preserve"> </t>
  </si>
  <si>
    <t xml:space="preserve">
Грунтовка Церезит СТ 154 (концентрат) бесцветная, 10 л</t>
  </si>
  <si>
    <t xml:space="preserve">
Грунтовка Церезит СТ 17 PRO глубокого проникновения, 10 л</t>
  </si>
  <si>
    <t>Принято решение установить НМЦД в пределах утвержденного плана ФХД на 2026 г.  в размере 216 636 (Двести шестнадцать тысяч шестьсот тридцать шесть) рублей 00 коп.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</si>
</sst>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\ _₽_-;\-* #,##0.00\ _₽_-;_-* \-??\ _₽_-;_-@_-"/>
  </numFmts>
  <fonts count="22">
    <font>
      <sz val="10"/>
      <name val="Arial"/>
      <charset val="1"/>
    </font>
    <font>
      <sz val="10"/>
      <name val="Arial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1">
    <xf numFmtId="0" fontId="0" fillId="0" borderId="0"/>
    <xf numFmtId="164" fontId="1" fillId="0" borderId="0" applyBorder="0" applyProtection="0"/>
    <xf numFmtId="0" fontId="13" fillId="0" borderId="0"/>
    <xf numFmtId="0" fontId="18" fillId="0" borderId="0"/>
    <xf numFmtId="0" fontId="20" fillId="0" borderId="0" applyBorder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</cellStyleXfs>
  <cellXfs count="50">
    <xf numFmtId="0" fontId="0" fillId="0" borderId="0" xfId="0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8" fillId="0" borderId="2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2" borderId="2" xfId="0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0" fontId="11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164" fontId="11" fillId="2" borderId="2" xfId="1" applyFont="1" applyFill="1" applyBorder="1" applyAlignment="1" applyProtection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4" fontId="4" fillId="2" borderId="0" xfId="0" applyNumberFormat="1" applyFont="1" applyFill="1"/>
    <xf numFmtId="4" fontId="5" fillId="2" borderId="0" xfId="0" applyNumberFormat="1" applyFont="1" applyFill="1"/>
    <xf numFmtId="0" fontId="5" fillId="2" borderId="0" xfId="0" applyFont="1" applyFill="1"/>
    <xf numFmtId="0" fontId="6" fillId="2" borderId="2" xfId="0" applyFont="1" applyFill="1" applyBorder="1" applyAlignment="1">
      <alignment horizontal="right"/>
    </xf>
    <xf numFmtId="164" fontId="14" fillId="2" borderId="2" xfId="1" applyFont="1" applyFill="1" applyBorder="1" applyAlignment="1" applyProtection="1"/>
    <xf numFmtId="4" fontId="15" fillId="0" borderId="0" xfId="0" applyNumberFormat="1" applyFont="1"/>
    <xf numFmtId="165" fontId="5" fillId="0" borderId="0" xfId="0" applyNumberFormat="1" applyFont="1"/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6" fillId="2" borderId="0" xfId="0" applyFont="1" applyFill="1"/>
    <xf numFmtId="0" fontId="17" fillId="2" borderId="0" xfId="2" applyFont="1" applyFill="1" applyBorder="1" applyAlignment="1">
      <alignment vertical="center" wrapText="1"/>
    </xf>
    <xf numFmtId="2" fontId="17" fillId="2" borderId="0" xfId="2" applyNumberFormat="1" applyFont="1" applyFill="1" applyBorder="1" applyAlignment="1">
      <alignment vertical="center" wrapText="1"/>
    </xf>
    <xf numFmtId="0" fontId="10" fillId="0" borderId="0" xfId="3" applyFont="1"/>
    <xf numFmtId="0" fontId="19" fillId="0" borderId="0" xfId="3" applyFont="1" applyAlignment="1">
      <alignment horizontal="center" vertical="top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</cellXfs>
  <cellStyles count="11">
    <cellStyle name="Гиперссылка 2" xfId="4"/>
    <cellStyle name="Обычный" xfId="0" builtinId="0"/>
    <cellStyle name="Обычный 2" xfId="2"/>
    <cellStyle name="Обычный 3" xfId="5"/>
    <cellStyle name="Обычный 3 2" xfId="6"/>
    <cellStyle name="Обычный 4" xfId="7"/>
    <cellStyle name="Обычный 5" xfId="8"/>
    <cellStyle name="Обычный 5 2" xfId="9"/>
    <cellStyle name="Обычный 6" xfId="10"/>
    <cellStyle name="Обычный 7" xfId="3"/>
    <cellStyle name="Финансовый" xfId="1" builtinId="3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57240</xdr:colOff>
      <xdr:row>5</xdr:row>
      <xdr:rowOff>779760</xdr:rowOff>
    </xdr:from>
    <xdr:to>
      <xdr:col>9</xdr:col>
      <xdr:colOff>1025640</xdr:colOff>
      <xdr:row>5</xdr:row>
      <xdr:rowOff>1103400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629490" y="3370560"/>
          <a:ext cx="911250" cy="323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11</xdr:col>
      <xdr:colOff>247680</xdr:colOff>
      <xdr:row>4</xdr:row>
      <xdr:rowOff>503640</xdr:rowOff>
    </xdr:from>
    <xdr:to>
      <xdr:col>11</xdr:col>
      <xdr:colOff>1385640</xdr:colOff>
      <xdr:row>4</xdr:row>
      <xdr:rowOff>503640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8772555" y="1808565"/>
          <a:ext cx="1071285" cy="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11</xdr:col>
      <xdr:colOff>438120</xdr:colOff>
      <xdr:row>4</xdr:row>
      <xdr:rowOff>503640</xdr:rowOff>
    </xdr:from>
    <xdr:to>
      <xdr:col>11</xdr:col>
      <xdr:colOff>590040</xdr:colOff>
      <xdr:row>4</xdr:row>
      <xdr:rowOff>503640</xdr:rowOff>
    </xdr:to>
    <xdr:pic>
      <xdr:nvPicPr>
        <xdr:cNvPr id="4" name="Picture 6"/>
        <xdr:cNvPicPr/>
      </xdr:nvPicPr>
      <xdr:blipFill>
        <a:blip xmlns:r="http://schemas.openxmlformats.org/officeDocument/2006/relationships" r:embed="rId3"/>
        <a:stretch/>
      </xdr:blipFill>
      <xdr:spPr>
        <a:xfrm>
          <a:off x="8962995" y="1808565"/>
          <a:ext cx="151920" cy="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11</xdr:col>
      <xdr:colOff>104760</xdr:colOff>
      <xdr:row>5</xdr:row>
      <xdr:rowOff>1837080</xdr:rowOff>
    </xdr:from>
    <xdr:to>
      <xdr:col>12</xdr:col>
      <xdr:colOff>0</xdr:colOff>
      <xdr:row>6</xdr:row>
      <xdr:rowOff>93600</xdr:rowOff>
    </xdr:to>
    <xdr:sp macro="" textlink="">
      <xdr:nvSpPr>
        <xdr:cNvPr id="5" name="TextBox 7"/>
        <xdr:cNvSpPr/>
      </xdr:nvSpPr>
      <xdr:spPr>
        <a:xfrm>
          <a:off x="8629635" y="4427880"/>
          <a:ext cx="1209690" cy="4567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74160</xdr:colOff>
      <xdr:row>5</xdr:row>
      <xdr:rowOff>1891080</xdr:rowOff>
    </xdr:from>
    <xdr:to>
      <xdr:col>11</xdr:col>
      <xdr:colOff>1248480</xdr:colOff>
      <xdr:row>5</xdr:row>
      <xdr:rowOff>2176560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599035" y="4481880"/>
          <a:ext cx="1174320" cy="285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11</xdr:col>
      <xdr:colOff>247680</xdr:colOff>
      <xdr:row>5</xdr:row>
      <xdr:rowOff>2018160</xdr:rowOff>
    </xdr:from>
    <xdr:to>
      <xdr:col>11</xdr:col>
      <xdr:colOff>432000</xdr:colOff>
      <xdr:row>6</xdr:row>
      <xdr:rowOff>82080</xdr:rowOff>
    </xdr:to>
    <xdr:sp macro="" textlink="">
      <xdr:nvSpPr>
        <xdr:cNvPr id="7" name="TextBox 9"/>
        <xdr:cNvSpPr/>
      </xdr:nvSpPr>
      <xdr:spPr>
        <a:xfrm>
          <a:off x="8772555" y="4608960"/>
          <a:ext cx="184320" cy="2641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11</xdr:col>
      <xdr:colOff>152280</xdr:colOff>
      <xdr:row>5</xdr:row>
      <xdr:rowOff>1728000</xdr:rowOff>
    </xdr:from>
    <xdr:to>
      <xdr:col>11</xdr:col>
      <xdr:colOff>304200</xdr:colOff>
      <xdr:row>5</xdr:row>
      <xdr:rowOff>1965600</xdr:rowOff>
    </xdr:to>
    <xdr:pic>
      <xdr:nvPicPr>
        <xdr:cNvPr id="8" name="Picture 6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8677155" y="4318800"/>
          <a:ext cx="151920" cy="237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11</xdr:col>
      <xdr:colOff>247680</xdr:colOff>
      <xdr:row>8</xdr:row>
      <xdr:rowOff>665640</xdr:rowOff>
    </xdr:from>
    <xdr:to>
      <xdr:col>11</xdr:col>
      <xdr:colOff>432000</xdr:colOff>
      <xdr:row>9</xdr:row>
      <xdr:rowOff>186840</xdr:rowOff>
    </xdr:to>
    <xdr:sp macro="" textlink="">
      <xdr:nvSpPr>
        <xdr:cNvPr id="9" name="TextBox 8"/>
        <xdr:cNvSpPr/>
      </xdr:nvSpPr>
      <xdr:spPr>
        <a:xfrm>
          <a:off x="8772555" y="6809265"/>
          <a:ext cx="184320" cy="26415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9</xdr:row>
      <xdr:rowOff>589320</xdr:rowOff>
    </xdr:from>
    <xdr:to>
      <xdr:col>11</xdr:col>
      <xdr:colOff>432000</xdr:colOff>
      <xdr:row>10</xdr:row>
      <xdr:rowOff>205920</xdr:rowOff>
    </xdr:to>
    <xdr:sp macro="" textlink="">
      <xdr:nvSpPr>
        <xdr:cNvPr id="10" name="TextBox 10"/>
        <xdr:cNvSpPr/>
      </xdr:nvSpPr>
      <xdr:spPr>
        <a:xfrm>
          <a:off x="8772555" y="7475895"/>
          <a:ext cx="184320" cy="26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10</xdr:row>
      <xdr:rowOff>627480</xdr:rowOff>
    </xdr:from>
    <xdr:to>
      <xdr:col>11</xdr:col>
      <xdr:colOff>432000</xdr:colOff>
      <xdr:row>11</xdr:row>
      <xdr:rowOff>91440</xdr:rowOff>
    </xdr:to>
    <xdr:sp macro="" textlink="">
      <xdr:nvSpPr>
        <xdr:cNvPr id="11" name="TextBox 11"/>
        <xdr:cNvSpPr/>
      </xdr:nvSpPr>
      <xdr:spPr>
        <a:xfrm>
          <a:off x="8772555" y="8161755"/>
          <a:ext cx="184320" cy="2640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10</xdr:row>
      <xdr:rowOff>627480</xdr:rowOff>
    </xdr:from>
    <xdr:to>
      <xdr:col>11</xdr:col>
      <xdr:colOff>432000</xdr:colOff>
      <xdr:row>11</xdr:row>
      <xdr:rowOff>91440</xdr:rowOff>
    </xdr:to>
    <xdr:sp macro="" textlink="">
      <xdr:nvSpPr>
        <xdr:cNvPr id="12" name="TextBox 12"/>
        <xdr:cNvSpPr/>
      </xdr:nvSpPr>
      <xdr:spPr>
        <a:xfrm>
          <a:off x="8772555" y="8161755"/>
          <a:ext cx="184320" cy="2640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11</xdr:row>
      <xdr:rowOff>570240</xdr:rowOff>
    </xdr:from>
    <xdr:to>
      <xdr:col>11</xdr:col>
      <xdr:colOff>432000</xdr:colOff>
      <xdr:row>12</xdr:row>
      <xdr:rowOff>120240</xdr:rowOff>
    </xdr:to>
    <xdr:sp macro="" textlink="">
      <xdr:nvSpPr>
        <xdr:cNvPr id="13" name="TextBox 13"/>
        <xdr:cNvSpPr/>
      </xdr:nvSpPr>
      <xdr:spPr>
        <a:xfrm>
          <a:off x="8772555" y="8904615"/>
          <a:ext cx="184320" cy="26437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11</xdr:row>
      <xdr:rowOff>570240</xdr:rowOff>
    </xdr:from>
    <xdr:to>
      <xdr:col>11</xdr:col>
      <xdr:colOff>432000</xdr:colOff>
      <xdr:row>12</xdr:row>
      <xdr:rowOff>120240</xdr:rowOff>
    </xdr:to>
    <xdr:sp macro="" textlink="">
      <xdr:nvSpPr>
        <xdr:cNvPr id="14" name="TextBox 14"/>
        <xdr:cNvSpPr/>
      </xdr:nvSpPr>
      <xdr:spPr>
        <a:xfrm>
          <a:off x="8772555" y="8904615"/>
          <a:ext cx="184320" cy="26437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12</xdr:row>
      <xdr:rowOff>503640</xdr:rowOff>
    </xdr:from>
    <xdr:to>
      <xdr:col>11</xdr:col>
      <xdr:colOff>432000</xdr:colOff>
      <xdr:row>13</xdr:row>
      <xdr:rowOff>129600</xdr:rowOff>
    </xdr:to>
    <xdr:sp macro="" textlink="">
      <xdr:nvSpPr>
        <xdr:cNvPr id="15" name="TextBox 15"/>
        <xdr:cNvSpPr/>
      </xdr:nvSpPr>
      <xdr:spPr>
        <a:xfrm>
          <a:off x="8772555" y="9552390"/>
          <a:ext cx="184320" cy="26413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12</xdr:row>
      <xdr:rowOff>503640</xdr:rowOff>
    </xdr:from>
    <xdr:to>
      <xdr:col>11</xdr:col>
      <xdr:colOff>432000</xdr:colOff>
      <xdr:row>13</xdr:row>
      <xdr:rowOff>129600</xdr:rowOff>
    </xdr:to>
    <xdr:sp macro="" textlink="">
      <xdr:nvSpPr>
        <xdr:cNvPr id="16" name="TextBox 16"/>
        <xdr:cNvSpPr/>
      </xdr:nvSpPr>
      <xdr:spPr>
        <a:xfrm>
          <a:off x="8772555" y="9552390"/>
          <a:ext cx="184320" cy="26413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170280</xdr:rowOff>
    </xdr:from>
    <xdr:to>
      <xdr:col>11</xdr:col>
      <xdr:colOff>432000</xdr:colOff>
      <xdr:row>17</xdr:row>
      <xdr:rowOff>212074</xdr:rowOff>
    </xdr:to>
    <xdr:sp macro="" textlink="">
      <xdr:nvSpPr>
        <xdr:cNvPr id="17" name="TextBox 17"/>
        <xdr:cNvSpPr/>
      </xdr:nvSpPr>
      <xdr:spPr>
        <a:xfrm>
          <a:off x="8772555" y="10352505"/>
          <a:ext cx="184320" cy="282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170280</xdr:rowOff>
    </xdr:from>
    <xdr:to>
      <xdr:col>11</xdr:col>
      <xdr:colOff>432000</xdr:colOff>
      <xdr:row>17</xdr:row>
      <xdr:rowOff>212074</xdr:rowOff>
    </xdr:to>
    <xdr:sp macro="" textlink="">
      <xdr:nvSpPr>
        <xdr:cNvPr id="18" name="TextBox 18"/>
        <xdr:cNvSpPr/>
      </xdr:nvSpPr>
      <xdr:spPr>
        <a:xfrm>
          <a:off x="8772555" y="10352505"/>
          <a:ext cx="184320" cy="282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18</xdr:row>
      <xdr:rowOff>483480</xdr:rowOff>
    </xdr:from>
    <xdr:to>
      <xdr:col>11</xdr:col>
      <xdr:colOff>432000</xdr:colOff>
      <xdr:row>19</xdr:row>
      <xdr:rowOff>257183</xdr:rowOff>
    </xdr:to>
    <xdr:sp macro="" textlink="">
      <xdr:nvSpPr>
        <xdr:cNvPr id="19" name="TextBox 19"/>
        <xdr:cNvSpPr/>
      </xdr:nvSpPr>
      <xdr:spPr>
        <a:xfrm>
          <a:off x="8772555" y="10999080"/>
          <a:ext cx="184320" cy="259478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18</xdr:row>
      <xdr:rowOff>483480</xdr:rowOff>
    </xdr:from>
    <xdr:to>
      <xdr:col>11</xdr:col>
      <xdr:colOff>432000</xdr:colOff>
      <xdr:row>19</xdr:row>
      <xdr:rowOff>257183</xdr:rowOff>
    </xdr:to>
    <xdr:sp macro="" textlink="">
      <xdr:nvSpPr>
        <xdr:cNvPr id="20" name="TextBox 20"/>
        <xdr:cNvSpPr/>
      </xdr:nvSpPr>
      <xdr:spPr>
        <a:xfrm>
          <a:off x="8772555" y="10999080"/>
          <a:ext cx="184320" cy="259478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19</xdr:row>
      <xdr:rowOff>197640</xdr:rowOff>
    </xdr:from>
    <xdr:to>
      <xdr:col>11</xdr:col>
      <xdr:colOff>432000</xdr:colOff>
      <xdr:row>19</xdr:row>
      <xdr:rowOff>461880</xdr:rowOff>
    </xdr:to>
    <xdr:sp macro="" textlink="">
      <xdr:nvSpPr>
        <xdr:cNvPr id="21" name="TextBox 21"/>
        <xdr:cNvSpPr/>
      </xdr:nvSpPr>
      <xdr:spPr>
        <a:xfrm>
          <a:off x="8772555" y="11199015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19</xdr:row>
      <xdr:rowOff>197640</xdr:rowOff>
    </xdr:from>
    <xdr:to>
      <xdr:col>11</xdr:col>
      <xdr:colOff>432000</xdr:colOff>
      <xdr:row>19</xdr:row>
      <xdr:rowOff>461880</xdr:rowOff>
    </xdr:to>
    <xdr:sp macro="" textlink="">
      <xdr:nvSpPr>
        <xdr:cNvPr id="22" name="TextBox 22"/>
        <xdr:cNvSpPr/>
      </xdr:nvSpPr>
      <xdr:spPr>
        <a:xfrm>
          <a:off x="8772555" y="11199015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3" name="TextBox 2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4" name="TextBox 2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5" name="TextBox 2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6" name="TextBox 2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7" name="TextBox 2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8" name="TextBox 2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29" name="TextBox 2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0" name="TextBox 3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1" name="TextBox 3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2" name="TextBox 3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3" name="TextBox 3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4" name="TextBox 3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5" name="TextBox 3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6" name="TextBox 3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7" name="TextBox 3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8" name="TextBox 3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39" name="TextBox 3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0" name="TextBox 4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1" name="TextBox 4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2" name="TextBox 4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3" name="TextBox 4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4" name="TextBox 4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5" name="TextBox 4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6" name="TextBox 4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7" name="TextBox 4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8" name="TextBox 4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49" name="TextBox 4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0" name="TextBox 5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1" name="TextBox 5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2" name="TextBox 5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3" name="TextBox 5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4" name="TextBox 5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5" name="TextBox 5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6" name="TextBox 5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7" name="TextBox 5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8" name="TextBox 5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59" name="TextBox 5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0" name="TextBox 6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1" name="TextBox 6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2" name="TextBox 6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3" name="TextBox 6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4" name="TextBox 6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5" name="TextBox 6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6" name="TextBox 6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7" name="TextBox 6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8" name="TextBox 6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69" name="TextBox 6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0" name="TextBox 7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1" name="TextBox 7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2" name="TextBox 7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3" name="TextBox 7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4" name="TextBox 7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5" name="TextBox 7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6" name="TextBox 7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7" name="TextBox 7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8" name="TextBox 7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79" name="TextBox 7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0" name="TextBox 8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1" name="TextBox 8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2" name="TextBox 8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3" name="TextBox 8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4" name="TextBox 8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5" name="TextBox 8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6" name="TextBox 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7" name="TextBox 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8" name="TextBox 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89" name="TextBox 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0" name="TextBox 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1" name="TextBox 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2" name="TextBox 134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3" name="TextBox 134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4" name="TextBox 134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5" name="TextBox 134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6" name="TextBox 134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7" name="TextBox 134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8" name="TextBox 134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99" name="TextBox 135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0" name="TextBox 135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1" name="TextBox 135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2" name="TextBox 135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3" name="TextBox 135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4" name="TextBox 135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5" name="TextBox 135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6" name="TextBox 135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7" name="TextBox 135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8" name="TextBox 135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09" name="TextBox 136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0" name="TextBox 1361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1" name="TextBox 1362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2" name="TextBox 1363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3" name="TextBox 1364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4" name="TextBox 1365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5" name="TextBox 1366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6" name="TextBox 1367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7" name="TextBox 1368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8" name="TextBox 1369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247680</xdr:colOff>
      <xdr:row>15</xdr:row>
      <xdr:rowOff>8280</xdr:rowOff>
    </xdr:from>
    <xdr:to>
      <xdr:col>11</xdr:col>
      <xdr:colOff>432000</xdr:colOff>
      <xdr:row>17</xdr:row>
      <xdr:rowOff>52200</xdr:rowOff>
    </xdr:to>
    <xdr:sp macro="" textlink="">
      <xdr:nvSpPr>
        <xdr:cNvPr id="119" name="TextBox 1370"/>
        <xdr:cNvSpPr/>
      </xdr:nvSpPr>
      <xdr:spPr>
        <a:xfrm>
          <a:off x="8772555" y="10190505"/>
          <a:ext cx="184320" cy="28204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5"/>
  <sheetViews>
    <sheetView tabSelected="1" topLeftCell="A6" zoomScale="80" zoomScaleNormal="80" workbookViewId="0">
      <selection activeCell="B5" sqref="B5:D6"/>
    </sheetView>
  </sheetViews>
  <sheetFormatPr defaultColWidth="9.140625" defaultRowHeight="12.75"/>
  <cols>
    <col min="1" max="1" width="5.42578125" style="24" customWidth="1"/>
    <col min="2" max="3" width="12.85546875" style="24" customWidth="1"/>
    <col min="4" max="4" width="13" style="24" customWidth="1"/>
    <col min="5" max="5" width="7.85546875" style="24" customWidth="1"/>
    <col min="6" max="6" width="8.5703125" style="24" customWidth="1"/>
    <col min="7" max="7" width="12.85546875" style="24" customWidth="1"/>
    <col min="8" max="9" width="12.5703125" style="24" customWidth="1"/>
    <col min="10" max="10" width="14.5703125" style="24" customWidth="1"/>
    <col min="11" max="11" width="14.7109375" style="24" customWidth="1"/>
    <col min="12" max="12" width="19.7109375" style="24" customWidth="1"/>
    <col min="13" max="13" width="14.42578125" style="24" hidden="1" customWidth="1"/>
    <col min="14" max="14" width="16.5703125" style="24" customWidth="1"/>
    <col min="15" max="15" width="21" style="24" customWidth="1"/>
    <col min="16" max="16" width="13.85546875" style="2" hidden="1" customWidth="1"/>
    <col min="17" max="17" width="16.85546875" style="3" hidden="1" customWidth="1"/>
    <col min="18" max="18" width="15.42578125" style="3" customWidth="1"/>
    <col min="19" max="19" width="13.85546875" style="3" customWidth="1"/>
    <col min="20" max="16384" width="9.140625" style="3"/>
  </cols>
  <sheetData>
    <row r="1" spans="1:19" ht="18" customHeight="1">
      <c r="A1" s="1"/>
      <c r="B1" s="1"/>
      <c r="C1" s="1"/>
      <c r="D1" s="43" t="s">
        <v>0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9" ht="33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9" ht="33" customHeight="1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5"/>
      <c r="M3" s="4"/>
      <c r="N3" s="4"/>
      <c r="O3" s="4"/>
    </row>
    <row r="4" spans="1:19" ht="18.7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9" ht="101.25" customHeight="1">
      <c r="A5" s="45" t="s">
        <v>2</v>
      </c>
      <c r="B5" s="46" t="s">
        <v>3</v>
      </c>
      <c r="C5" s="46"/>
      <c r="D5" s="46"/>
      <c r="E5" s="46" t="s">
        <v>4</v>
      </c>
      <c r="F5" s="47" t="s">
        <v>5</v>
      </c>
      <c r="G5" s="48" t="s">
        <v>6</v>
      </c>
      <c r="H5" s="48"/>
      <c r="I5" s="48"/>
      <c r="J5" s="46" t="s">
        <v>7</v>
      </c>
      <c r="K5" s="46"/>
      <c r="L5" s="49" t="s">
        <v>8</v>
      </c>
      <c r="M5" s="49"/>
      <c r="N5" s="49"/>
      <c r="O5" s="49"/>
    </row>
    <row r="6" spans="1:19" s="11" customFormat="1" ht="173.25" customHeight="1">
      <c r="A6" s="45"/>
      <c r="B6" s="46"/>
      <c r="C6" s="46"/>
      <c r="D6" s="46"/>
      <c r="E6" s="46"/>
      <c r="F6" s="47"/>
      <c r="G6" s="7" t="s">
        <v>9</v>
      </c>
      <c r="H6" s="7" t="s">
        <v>10</v>
      </c>
      <c r="I6" s="7" t="s">
        <v>11</v>
      </c>
      <c r="J6" s="8" t="s">
        <v>12</v>
      </c>
      <c r="K6" s="8" t="s">
        <v>13</v>
      </c>
      <c r="L6" s="8" t="s">
        <v>14</v>
      </c>
      <c r="M6" s="9" t="s">
        <v>15</v>
      </c>
      <c r="N6" s="9" t="s">
        <v>16</v>
      </c>
      <c r="O6" s="9" t="s">
        <v>17</v>
      </c>
      <c r="P6" s="10"/>
    </row>
    <row r="7" spans="1:19" ht="52.5" customHeight="1">
      <c r="A7" s="12">
        <v>1</v>
      </c>
      <c r="B7" s="40" t="s">
        <v>18</v>
      </c>
      <c r="C7" s="40"/>
      <c r="D7" s="40"/>
      <c r="E7" s="13" t="s">
        <v>19</v>
      </c>
      <c r="F7" s="14">
        <v>50</v>
      </c>
      <c r="G7" s="15">
        <v>499</v>
      </c>
      <c r="H7" s="16">
        <v>491</v>
      </c>
      <c r="I7" s="16">
        <v>514</v>
      </c>
      <c r="J7" s="17">
        <f t="shared" ref="J7:J15" si="0">STDEVA(G7:I7)/(SUM(G7:I7)/COUNTIF(G7:I7,"&gt;0"))</f>
        <v>2.3290265808691157E-2</v>
      </c>
      <c r="K7" s="18">
        <v>501</v>
      </c>
      <c r="L7" s="18">
        <f t="shared" ref="L7:L15" si="1">(G7+H7+I7)/3</f>
        <v>501.33333333333331</v>
      </c>
      <c r="M7" s="18">
        <f>MIN(G7:I7)</f>
        <v>491</v>
      </c>
      <c r="N7" s="18">
        <v>491</v>
      </c>
      <c r="O7" s="19">
        <f>N7*F7</f>
        <v>24550</v>
      </c>
      <c r="P7" s="20">
        <v>2336.06</v>
      </c>
      <c r="Q7" s="21">
        <f t="shared" ref="Q7:Q15" si="2">P7*1.22</f>
        <v>2849.9931999999999</v>
      </c>
      <c r="R7" s="21"/>
    </row>
    <row r="8" spans="1:19" ht="54" customHeight="1">
      <c r="A8" s="12">
        <v>2</v>
      </c>
      <c r="B8" s="40" t="s">
        <v>20</v>
      </c>
      <c r="C8" s="40"/>
      <c r="D8" s="40"/>
      <c r="E8" s="13" t="s">
        <v>19</v>
      </c>
      <c r="F8" s="14">
        <v>20</v>
      </c>
      <c r="G8" s="15">
        <v>855</v>
      </c>
      <c r="H8" s="16">
        <v>920</v>
      </c>
      <c r="I8" s="16">
        <v>881</v>
      </c>
      <c r="J8" s="17">
        <f t="shared" si="0"/>
        <v>3.6953255895525672E-2</v>
      </c>
      <c r="K8" s="18">
        <v>885</v>
      </c>
      <c r="L8" s="18">
        <f t="shared" si="1"/>
        <v>885.33333333333337</v>
      </c>
      <c r="M8" s="18"/>
      <c r="N8" s="18">
        <v>855</v>
      </c>
      <c r="O8" s="19">
        <f t="shared" ref="O8:O15" si="3">N8*F8</f>
        <v>17100</v>
      </c>
      <c r="P8" s="20">
        <v>1864.44</v>
      </c>
      <c r="Q8" s="21">
        <f t="shared" si="2"/>
        <v>2274.6168000000002</v>
      </c>
      <c r="R8" s="21"/>
    </row>
    <row r="9" spans="1:19" ht="58.5" customHeight="1">
      <c r="A9" s="12">
        <v>3</v>
      </c>
      <c r="B9" s="40" t="s">
        <v>29</v>
      </c>
      <c r="C9" s="40"/>
      <c r="D9" s="40"/>
      <c r="E9" s="13" t="s">
        <v>19</v>
      </c>
      <c r="F9" s="14">
        <v>20</v>
      </c>
      <c r="G9" s="15">
        <v>1390</v>
      </c>
      <c r="H9" s="16">
        <v>1456</v>
      </c>
      <c r="I9" s="16">
        <v>1436</v>
      </c>
      <c r="J9" s="17">
        <f t="shared" si="0"/>
        <v>2.3710490698735015E-2</v>
      </c>
      <c r="K9" s="18">
        <v>1427</v>
      </c>
      <c r="L9" s="18">
        <f t="shared" si="1"/>
        <v>1427.3333333333333</v>
      </c>
      <c r="M9" s="18"/>
      <c r="N9" s="18">
        <v>1390</v>
      </c>
      <c r="O9" s="19">
        <f t="shared" si="3"/>
        <v>27800</v>
      </c>
      <c r="P9" s="20">
        <v>3496.49</v>
      </c>
      <c r="Q9" s="21">
        <f t="shared" si="2"/>
        <v>4265.7177999999994</v>
      </c>
      <c r="R9" s="21"/>
    </row>
    <row r="10" spans="1:19" ht="51" customHeight="1">
      <c r="A10" s="12">
        <v>4</v>
      </c>
      <c r="B10" s="40" t="s">
        <v>21</v>
      </c>
      <c r="C10" s="40"/>
      <c r="D10" s="40"/>
      <c r="E10" s="13" t="s">
        <v>19</v>
      </c>
      <c r="F10" s="14">
        <v>10</v>
      </c>
      <c r="G10" s="15">
        <v>8970</v>
      </c>
      <c r="H10" s="16">
        <v>5300</v>
      </c>
      <c r="I10" s="16">
        <v>8824</v>
      </c>
      <c r="J10" s="17">
        <f t="shared" si="0"/>
        <v>0.26994174454855741</v>
      </c>
      <c r="K10" s="18">
        <f>ROUND(AVERAGE(G10:I10),2)</f>
        <v>7698</v>
      </c>
      <c r="L10" s="18">
        <f t="shared" si="1"/>
        <v>7698</v>
      </c>
      <c r="M10" s="18"/>
      <c r="N10" s="18">
        <v>5300</v>
      </c>
      <c r="O10" s="19">
        <f t="shared" si="3"/>
        <v>53000</v>
      </c>
      <c r="P10" s="20">
        <v>1045.31</v>
      </c>
      <c r="Q10" s="21">
        <f t="shared" si="2"/>
        <v>1275.2782</v>
      </c>
      <c r="R10" s="21"/>
    </row>
    <row r="11" spans="1:19" ht="63" customHeight="1">
      <c r="A11" s="12">
        <v>5</v>
      </c>
      <c r="B11" s="40" t="s">
        <v>22</v>
      </c>
      <c r="C11" s="40"/>
      <c r="D11" s="40"/>
      <c r="E11" s="13" t="s">
        <v>19</v>
      </c>
      <c r="F11" s="14">
        <v>20</v>
      </c>
      <c r="G11" s="15">
        <v>276</v>
      </c>
      <c r="H11" s="16">
        <v>250</v>
      </c>
      <c r="I11" s="16">
        <v>255</v>
      </c>
      <c r="J11" s="17">
        <f t="shared" si="0"/>
        <v>5.299411545857776E-2</v>
      </c>
      <c r="K11" s="18">
        <v>260</v>
      </c>
      <c r="L11" s="18">
        <f t="shared" si="1"/>
        <v>260.33333333333331</v>
      </c>
      <c r="M11" s="18"/>
      <c r="N11" s="18">
        <v>250</v>
      </c>
      <c r="O11" s="19">
        <f t="shared" si="3"/>
        <v>5000</v>
      </c>
      <c r="P11" s="20">
        <v>54.68</v>
      </c>
      <c r="Q11" s="21">
        <f t="shared" si="2"/>
        <v>66.709599999999995</v>
      </c>
      <c r="R11" s="21"/>
    </row>
    <row r="12" spans="1:19" ht="56.25" customHeight="1">
      <c r="A12" s="12">
        <v>6</v>
      </c>
      <c r="B12" s="40" t="s">
        <v>23</v>
      </c>
      <c r="C12" s="40"/>
      <c r="D12" s="40"/>
      <c r="E12" s="13" t="s">
        <v>19</v>
      </c>
      <c r="F12" s="14">
        <v>500</v>
      </c>
      <c r="G12" s="15">
        <v>39</v>
      </c>
      <c r="H12" s="16">
        <v>41</v>
      </c>
      <c r="I12" s="16">
        <v>48</v>
      </c>
      <c r="J12" s="17">
        <f t="shared" si="0"/>
        <v>0.1107613037402959</v>
      </c>
      <c r="K12" s="18">
        <v>42</v>
      </c>
      <c r="L12" s="18">
        <f t="shared" si="1"/>
        <v>42.666666666666664</v>
      </c>
      <c r="M12" s="18"/>
      <c r="N12" s="18">
        <v>39</v>
      </c>
      <c r="O12" s="19">
        <f t="shared" si="3"/>
        <v>19500</v>
      </c>
      <c r="P12" s="20">
        <v>2919.35</v>
      </c>
      <c r="Q12" s="21">
        <f t="shared" si="2"/>
        <v>3561.607</v>
      </c>
      <c r="R12" s="21"/>
    </row>
    <row r="13" spans="1:19" ht="50.25" customHeight="1">
      <c r="A13" s="12">
        <v>7</v>
      </c>
      <c r="B13" s="40" t="s">
        <v>24</v>
      </c>
      <c r="C13" s="40"/>
      <c r="D13" s="40"/>
      <c r="E13" s="13" t="s">
        <v>19</v>
      </c>
      <c r="F13" s="14">
        <v>10</v>
      </c>
      <c r="G13" s="15">
        <v>730</v>
      </c>
      <c r="H13" s="16">
        <v>654</v>
      </c>
      <c r="I13" s="16">
        <v>930</v>
      </c>
      <c r="J13" s="17">
        <f t="shared" si="0"/>
        <v>0.18483181936916065</v>
      </c>
      <c r="K13" s="18">
        <v>771</v>
      </c>
      <c r="L13" s="18">
        <f t="shared" si="1"/>
        <v>771.33333333333337</v>
      </c>
      <c r="M13" s="18"/>
      <c r="N13" s="18">
        <v>654</v>
      </c>
      <c r="O13" s="19">
        <f t="shared" si="3"/>
        <v>6540</v>
      </c>
      <c r="P13" s="20">
        <v>1304.8</v>
      </c>
      <c r="Q13" s="21">
        <f t="shared" si="2"/>
        <v>1591.856</v>
      </c>
      <c r="R13" s="21"/>
    </row>
    <row r="14" spans="1:19" ht="50.25" customHeight="1">
      <c r="A14" s="12">
        <v>8</v>
      </c>
      <c r="B14" s="40" t="s">
        <v>25</v>
      </c>
      <c r="C14" s="40"/>
      <c r="D14" s="40"/>
      <c r="E14" s="13" t="s">
        <v>19</v>
      </c>
      <c r="F14" s="14">
        <v>10</v>
      </c>
      <c r="G14" s="15">
        <v>5700</v>
      </c>
      <c r="H14" s="16">
        <v>5519</v>
      </c>
      <c r="I14" s="16">
        <v>7328</v>
      </c>
      <c r="J14" s="17">
        <f t="shared" ref="J14" si="4">STDEVA(G14:I14)/(SUM(G14:I14)/COUNTIF(G14:I14,"&gt;0"))</f>
        <v>0.16115198753676896</v>
      </c>
      <c r="K14" s="18">
        <v>6182</v>
      </c>
      <c r="L14" s="18">
        <f t="shared" ref="L14" si="5">(G14+H14+I14)/3</f>
        <v>6182.333333333333</v>
      </c>
      <c r="M14" s="18"/>
      <c r="N14" s="18">
        <v>5519</v>
      </c>
      <c r="O14" s="19">
        <f t="shared" ref="O14" si="6">N14*F14</f>
        <v>55190</v>
      </c>
      <c r="P14" s="20"/>
      <c r="Q14" s="21"/>
      <c r="R14" s="21"/>
    </row>
    <row r="15" spans="1:19" s="24" customFormat="1" ht="49.5" customHeight="1">
      <c r="A15" s="12">
        <v>9</v>
      </c>
      <c r="B15" s="40" t="s">
        <v>28</v>
      </c>
      <c r="C15" s="40"/>
      <c r="D15" s="40"/>
      <c r="E15" s="13" t="s">
        <v>19</v>
      </c>
      <c r="F15" s="14">
        <v>1</v>
      </c>
      <c r="G15" s="15">
        <v>7956</v>
      </c>
      <c r="H15" s="16"/>
      <c r="I15" s="16"/>
      <c r="J15" s="17"/>
      <c r="K15" s="15">
        <v>7956</v>
      </c>
      <c r="L15" s="15">
        <v>7956</v>
      </c>
      <c r="M15" s="15">
        <v>7956</v>
      </c>
      <c r="N15" s="15">
        <v>7956</v>
      </c>
      <c r="O15" s="19">
        <f t="shared" si="3"/>
        <v>7956</v>
      </c>
      <c r="P15" s="22">
        <v>346.77</v>
      </c>
      <c r="Q15" s="23">
        <f t="shared" si="2"/>
        <v>423.05939999999998</v>
      </c>
      <c r="R15" s="21"/>
      <c r="S15" s="3"/>
    </row>
    <row r="16" spans="1:19" ht="18.75">
      <c r="A16" s="41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25"/>
      <c r="O16" s="26">
        <f>SUM(O7:O15)</f>
        <v>216636</v>
      </c>
      <c r="P16" s="27"/>
      <c r="Q16" s="28"/>
      <c r="R16" s="21"/>
    </row>
    <row r="17" spans="1:18" s="33" customFormat="1" ht="33.75" hidden="1" customHeight="1">
      <c r="A17" s="24"/>
      <c r="B17" s="29"/>
      <c r="C17" s="30"/>
      <c r="D17" s="42"/>
      <c r="E17" s="42"/>
      <c r="F17" s="42"/>
      <c r="G17" s="42"/>
      <c r="H17" s="42"/>
      <c r="I17" s="42"/>
      <c r="J17" s="42"/>
      <c r="K17" s="42"/>
      <c r="L17" s="42"/>
      <c r="M17" s="31"/>
      <c r="N17" s="31"/>
      <c r="O17" s="31"/>
      <c r="P17" s="32"/>
      <c r="R17" s="34"/>
    </row>
    <row r="18" spans="1:18" ht="20.25" customHeight="1">
      <c r="A18" s="35" t="s">
        <v>30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1"/>
    </row>
    <row r="19" spans="1:18" ht="31.5" customHeight="1">
      <c r="A19" s="36" t="s">
        <v>27</v>
      </c>
      <c r="B19" s="36"/>
      <c r="C19" s="36"/>
      <c r="D19" s="36"/>
      <c r="E19" s="36"/>
      <c r="F19" s="36"/>
      <c r="G19" s="37"/>
      <c r="H19" s="37"/>
      <c r="I19" s="36"/>
      <c r="J19" s="36"/>
      <c r="K19" s="36"/>
      <c r="L19" s="36"/>
      <c r="M19" s="36"/>
      <c r="N19" s="36"/>
      <c r="O19" s="36"/>
      <c r="P19" s="38"/>
      <c r="R19" s="21"/>
    </row>
    <row r="20" spans="1:18" ht="48.7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8"/>
    </row>
    <row r="21" spans="1:18" ht="29.2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8"/>
    </row>
    <row r="22" spans="1:18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8"/>
    </row>
    <row r="23" spans="1:18" ht="24.75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8"/>
    </row>
    <row r="24" spans="1:18" ht="21.7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8"/>
    </row>
    <row r="25" spans="1:18" ht="42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8"/>
    </row>
    <row r="26" spans="1:18" ht="1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8"/>
    </row>
    <row r="27" spans="1:18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9"/>
    </row>
    <row r="28" spans="1:18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9"/>
    </row>
    <row r="29" spans="1:18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8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8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8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1:1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1:1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1:1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1:1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1:1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1:1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</sheetData>
  <mergeCells count="20">
    <mergeCell ref="D1:O1"/>
    <mergeCell ref="A2:O2"/>
    <mergeCell ref="A5:A6"/>
    <mergeCell ref="B5:D6"/>
    <mergeCell ref="E5:E6"/>
    <mergeCell ref="F5:F6"/>
    <mergeCell ref="G5:I5"/>
    <mergeCell ref="J5:K5"/>
    <mergeCell ref="L5:O5"/>
    <mergeCell ref="B13:D13"/>
    <mergeCell ref="B15:D15"/>
    <mergeCell ref="A16:M16"/>
    <mergeCell ref="D17:L17"/>
    <mergeCell ref="B7:D7"/>
    <mergeCell ref="B8:D8"/>
    <mergeCell ref="B9:D9"/>
    <mergeCell ref="B10:D10"/>
    <mergeCell ref="B11:D11"/>
    <mergeCell ref="B12:D12"/>
    <mergeCell ref="B14:D14"/>
  </mergeCells>
  <conditionalFormatting sqref="J7:J15">
    <cfRule type="cellIs" dxfId="3" priority="1" operator="greaterThan">
      <formula>0.33</formula>
    </cfRule>
    <cfRule type="cellIs" dxfId="2" priority="2" operator="greaterThan">
      <formula>0.33</formula>
    </cfRule>
  </conditionalFormatting>
  <pageMargins left="0.23622047244094491" right="0.23622047244094491" top="0.74803149606299213" bottom="0.74803149606299213" header="0.51181102362204722" footer="0.51181102362204722"/>
  <pageSetup paperSize="9" scale="5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(2)</vt:lpstr>
    </vt:vector>
  </TitlesOfParts>
  <Company>УралГАХА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УсоваНГ</dc:creator>
  <cp:lastModifiedBy>УсоваНГ</cp:lastModifiedBy>
  <cp:lastPrinted>2026-05-29T06:38:37Z</cp:lastPrinted>
  <dcterms:created xsi:type="dcterms:W3CDTF">2026-05-29T06:14:16Z</dcterms:created>
  <dcterms:modified xsi:type="dcterms:W3CDTF">2026-05-29T07:28:21Z</dcterms:modified>
</cp:coreProperties>
</file>