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<sst xmlns="http://schemas.openxmlformats.org/spreadsheetml/2006/main" count="27" uniqueCount="27">
  <si>
    <t xml:space="preserve">Обоснование начальной (максимальной) цены контракта на поставку медицинского изделия  в соответствии с  приказом № 450н
</t>
  </si>
  <si>
    <t xml:space="preserve">На медицинские  изделия, планируемые к закупке
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эксплуатации.
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</si>
  <si>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</si>
  <si>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</si>
  <si>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</si>
  <si>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</si>
  <si>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Коммерческие предложения, данные реестра контрактов (руб./ед.изм.)</t>
  </si>
  <si>
    <t xml:space="preserve">Однородность совокупности значений выявленных цен, используемых в расчете НМЦК</t>
  </si>
  <si>
    <t xml:space="preserve">Цена единицы медицингского изделия с учетом пропорционального снижения без НДС</t>
  </si>
  <si>
    <t xml:space="preserve">НДС, %*</t>
  </si>
  <si>
    <t xml:space="preserve">НДС, руб.</t>
  </si>
  <si>
    <r>
      <rPr>
        <b/>
        <sz val="10"/>
        <rFont val="Times New Roman"/>
      </rPr>
      <t xml:space="preserve">Расчет НМЦК по формуле где</t>
    </r>
    <r>
      <rPr>
        <sz val="10"/>
        <rFont val="Times New Roman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</si>
  <si>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код</t>
  </si>
  <si>
    <t xml:space="preserve">Коммерческое предложение Поставщик №б/н от 04.08.2026 г.</t>
  </si>
  <si>
    <t xml:space="preserve">Коммерческое предложение Поставщик №б/н от 03.08.2026 г.</t>
  </si>
  <si>
    <t xml:space="preserve">Коммерческое предложение Поставщик №б/н от 31.07.2026 г.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</si>
  <si>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</si>
  <si>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</si>
  <si>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/>
        <sz val="10"/>
        <rFont val="Times New Roman"/>
      </rP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</si>
  <si>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 xml:space="preserve">Цена за ед. с НДС, руб.</t>
  </si>
  <si>
    <t xml:space="preserve">Полиамид плетеный</t>
  </si>
  <si>
    <t>шт.</t>
  </si>
  <si>
    <t xml:space="preserve">В соответствии с п.18 Порядка,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 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.</t>
  </si>
  <si>
    <t xml:space="preserve">Подготовлено -Эсаулова И.В.</t>
  </si>
  <si>
    <t xml:space="preserve">Руководитель Контрактной службы - Я.А. Рощина </t>
  </si>
  <si>
    <t xml:space="preserve">Дата: 06.08.2026 г. </t>
  </si>
  <si>
    <t xml:space="preserve">т. (8332) 54 53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</si>
</sst>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name val="Calibri"/>
      <color theme="1"/>
      <sz val="11.000000"/>
    </font>
    <font>
      <name val="Times New Roman"/>
      <color theme="1"/>
      <sz val="10.000000"/>
    </font>
    <font>
      <name val="Calibri"/>
      <color theme="1"/>
      <sz val="10.000000"/>
    </font>
    <font>
      <name val="Times New Roman"/>
      <b/>
      <sz val="10.000000"/>
    </font>
    <font>
      <name val="Times New Roman"/>
      <sz val="10.000000"/>
    </font>
    <font>
      <name val="Calibri Light"/>
      <sz val="10.000000"/>
    </font>
  </fonts>
  <fills count="6">
    <fill>
      <patternFill patternType="none"/>
    </fill>
    <fill>
      <patternFill patternType="gray125"/>
    </fill>
    <fill>
      <patternFill patternType="solid">
        <fgColor indexed="65"/>
        <bgColor rgb="FFF2F2F2"/>
      </patternFill>
    </fill>
    <fill>
      <patternFill patternType="solid">
        <fgColor theme="8" tint="0.79979857783745845"/>
        <bgColor rgb="FFDEE6EF"/>
      </patternFill>
    </fill>
    <fill>
      <patternFill patternType="solid">
        <fgColor theme="0" tint="-0.049989318521683403"/>
        <bgColor indexed="65"/>
      </patternFill>
    </fill>
    <fill>
      <patternFill patternType="solid">
        <fgColor rgb="FFDEE6EF"/>
        <bgColor rgb="FFDAE3F3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1" fillId="0" borderId="0" numFmtId="0" xfId="0" applyFont="1"/>
    <xf fontId="1" fillId="0" borderId="0" numFmtId="2" xfId="0" applyNumberFormat="1" applyFont="1"/>
    <xf fontId="2" fillId="0" borderId="0" numFmtId="0" xfId="0" applyFont="1"/>
    <xf fontId="0" fillId="2" borderId="0" numFmtId="0" xfId="0" applyFill="1"/>
    <xf fontId="3" fillId="3" borderId="0" numFmtId="0" xfId="0" applyFont="1" applyFill="1" applyAlignment="1">
      <alignment horizontal="center" wrapText="1"/>
    </xf>
    <xf fontId="3" fillId="3" borderId="0" numFmtId="2" xfId="0" applyNumberFormat="1" applyFont="1" applyFill="1" applyAlignment="1">
      <alignment horizontal="center" wrapText="1"/>
    </xf>
    <xf fontId="4" fillId="0" borderId="0" numFmtId="0" xfId="0" applyFont="1"/>
    <xf fontId="4" fillId="2" borderId="0" numFmtId="4" xfId="0" applyNumberFormat="1" applyFont="1" applyFill="1"/>
    <xf fontId="3" fillId="3" borderId="1" numFmtId="0" xfId="0" applyFont="1" applyFill="1" applyBorder="1" applyAlignment="1">
      <alignment horizontal="center" vertical="center" wrapText="1"/>
    </xf>
    <xf fontId="3" fillId="3" borderId="1" numFmtId="2" xfId="0" applyNumberFormat="1" applyFont="1" applyFill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vertical="top" wrapText="1"/>
    </xf>
    <xf fontId="3" fillId="0" borderId="4" numFmtId="0" xfId="0" applyFont="1" applyBorder="1" applyAlignment="1">
      <alignment horizontal="center" vertical="center" wrapText="1"/>
    </xf>
    <xf fontId="3" fillId="0" borderId="5" numFmtId="2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top" wrapText="1"/>
    </xf>
    <xf fontId="3" fillId="4" borderId="3" numFmtId="2" xfId="0" applyNumberFormat="1" applyFont="1" applyFill="1" applyBorder="1" applyAlignment="1">
      <alignment horizontal="center" vertical="center" wrapText="1"/>
    </xf>
    <xf fontId="3" fillId="2" borderId="3" numFmtId="2" xfId="0" applyNumberFormat="1" applyFont="1" applyFill="1" applyBorder="1" applyAlignment="1">
      <alignment horizontal="center" vertical="center" wrapText="1"/>
    </xf>
    <xf fontId="3" fillId="3" borderId="3" numFmtId="2" xfId="0" applyNumberFormat="1" applyFont="1" applyFill="1" applyBorder="1" applyAlignment="1">
      <alignment horizontal="center" vertical="center" wrapText="1"/>
    </xf>
    <xf fontId="3" fillId="3" borderId="4" numFmtId="2" xfId="0" applyNumberFormat="1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vertical="top" wrapText="1"/>
    </xf>
    <xf fontId="3" fillId="0" borderId="4" numFmtId="2" xfId="0" applyNumberFormat="1" applyFont="1" applyBorder="1" applyAlignment="1">
      <alignment horizontal="center" textRotation="90" vertical="center" wrapText="1"/>
    </xf>
    <xf fontId="3" fillId="0" borderId="3" numFmtId="0" xfId="0" applyFont="1" applyBorder="1" applyAlignment="1">
      <alignment horizontal="center" vertical="top" wrapText="1"/>
    </xf>
    <xf fontId="3" fillId="3" borderId="6" numFmtId="2" xfId="0" applyNumberFormat="1" applyFont="1" applyFill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/>
    </xf>
    <xf fontId="5" fillId="0" borderId="7" numFmtId="1" xfId="0" applyNumberFormat="1" applyFont="1" applyBorder="1" applyAlignment="1">
      <alignment horizontal="left" vertical="center" wrapText="1"/>
    </xf>
    <xf fontId="5" fillId="0" borderId="7" numFmtId="49" xfId="0" applyNumberFormat="1" applyFont="1" applyBorder="1" applyAlignment="1">
      <alignment horizontal="center" vertical="center" wrapText="1"/>
    </xf>
    <xf fontId="5" fillId="0" borderId="7" numFmtId="3" xfId="0" applyNumberFormat="1" applyFont="1" applyBorder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4" fillId="0" borderId="3" numFmtId="2" xfId="0" applyNumberFormat="1" applyFont="1" applyBorder="1" applyAlignment="1">
      <alignment horizontal="center" vertical="center"/>
    </xf>
    <xf fontId="4" fillId="0" borderId="3" numFmtId="4" xfId="0" applyNumberFormat="1" applyFont="1" applyBorder="1" applyAlignment="1">
      <alignment horizontal="center" vertical="center"/>
    </xf>
    <xf fontId="1" fillId="4" borderId="3" numFmtId="4" xfId="0" applyNumberFormat="1" applyFont="1" applyFill="1" applyBorder="1" applyAlignment="1">
      <alignment horizontal="center" vertical="center"/>
    </xf>
    <xf fontId="4" fillId="2" borderId="3" numFmtId="10" xfId="0" applyNumberFormat="1" applyFont="1" applyFill="1" applyBorder="1" applyAlignment="1">
      <alignment horizontal="center" vertical="center"/>
    </xf>
    <xf fontId="4" fillId="3" borderId="3" numFmtId="4" xfId="0" applyNumberFormat="1" applyFont="1" applyFill="1" applyBorder="1" applyAlignment="1">
      <alignment horizontal="center" vertical="center"/>
    </xf>
    <xf fontId="3" fillId="2" borderId="3" numFmtId="4" xfId="0" applyNumberFormat="1" applyFont="1" applyFill="1" applyBorder="1" applyAlignment="1">
      <alignment horizontal="center" vertical="center"/>
    </xf>
    <xf fontId="4" fillId="0" borderId="3" numFmtId="0" xfId="0" applyFont="1" applyBorder="1"/>
    <xf fontId="4" fillId="0" borderId="0" numFmtId="4" xfId="0" applyNumberFormat="1" applyFont="1"/>
    <xf fontId="1" fillId="0" borderId="0" numFmtId="4" xfId="0" applyNumberFormat="1" applyFont="1"/>
    <xf fontId="4" fillId="0" borderId="6" numFmtId="0" xfId="0" applyFont="1" applyBorder="1" applyAlignment="1">
      <alignment vertical="center"/>
    </xf>
    <xf fontId="1" fillId="0" borderId="6" numFmtId="0" xfId="0" applyFont="1" applyBorder="1" applyAlignment="1">
      <alignment horizontal="center" vertical="center"/>
    </xf>
    <xf fontId="4" fillId="5" borderId="3" numFmtId="4" xfId="0" applyNumberFormat="1" applyFont="1" applyFill="1" applyBorder="1" applyAlignment="1">
      <alignment horizontal="center" vertical="center"/>
    </xf>
    <xf fontId="4" fillId="5" borderId="6" numFmtId="4" xfId="0" applyNumberFormat="1" applyFont="1" applyFill="1" applyBorder="1" applyAlignment="1">
      <alignment horizontal="center" vertical="center"/>
    </xf>
    <xf fontId="3" fillId="0" borderId="6" numFmtId="4" xfId="0" applyNumberFormat="1" applyFont="1" applyBorder="1" applyAlignment="1">
      <alignment horizontal="center"/>
    </xf>
    <xf fontId="4" fillId="0" borderId="0" numFmtId="0" xfId="0" applyFont="1" applyAlignment="1">
      <alignment horizontal="center"/>
    </xf>
    <xf fontId="4" fillId="0" borderId="0" numFmtId="0" xfId="0" applyFont="1" applyAlignment="1">
      <alignment vertical="top"/>
    </xf>
    <xf fontId="4" fillId="0" borderId="0" numFmtId="2" xfId="0" applyNumberFormat="1" applyFont="1"/>
    <xf fontId="4" fillId="0" borderId="0" numFmtId="0" xfId="0" applyFont="1" applyAlignment="1">
      <alignment horizontal="left" vertical="center" wrapText="1"/>
    </xf>
    <xf fontId="4" fillId="0" borderId="0" numFmtId="2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18000</xdr:colOff>
      <xdr:row>3</xdr:row>
      <xdr:rowOff>948960</xdr:rowOff>
    </xdr:from>
    <xdr:to>
      <xdr:col>9</xdr:col>
      <xdr:colOff>1272960</xdr:colOff>
      <xdr:row>3</xdr:row>
      <xdr:rowOff>1257120</xdr:rowOff>
    </xdr:to>
    <xdr:pic>
      <xdr:nvPicPr>
        <xdr:cNvPr id="2" name="Picture 1" hidden="0"/>
        <xdr:cNvPicPr/>
      </xdr:nvPicPr>
      <xdr:blipFill>
        <a:blip r:embed="rId1"/>
        <a:stretch/>
      </xdr:blipFill>
      <xdr:spPr bwMode="auto">
        <a:xfrm>
          <a:off x="9684000" y="3578040"/>
          <a:ext cx="1254960" cy="3081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18720</xdr:colOff>
      <xdr:row>3</xdr:row>
      <xdr:rowOff>924840</xdr:rowOff>
    </xdr:from>
    <xdr:to>
      <xdr:col>8</xdr:col>
      <xdr:colOff>987840</xdr:colOff>
      <xdr:row>3</xdr:row>
      <xdr:rowOff>1359360</xdr:rowOff>
    </xdr:to>
    <xdr:pic>
      <xdr:nvPicPr>
        <xdr:cNvPr id="3" name="Picture 2" hidden="0"/>
        <xdr:cNvPicPr/>
      </xdr:nvPicPr>
      <xdr:blipFill>
        <a:blip r:embed="rId2"/>
        <a:stretch/>
      </xdr:blipFill>
      <xdr:spPr bwMode="auto">
        <a:xfrm>
          <a:off x="8597520" y="3553920"/>
          <a:ext cx="969120" cy="434520"/>
        </a:xfrm>
        <a:prstGeom prst="rect">
          <a:avLst/>
        </a:prstGeom>
        <a:ln w="0">
          <a:noFill/>
          <a:round/>
        </a:ln>
      </xdr:spPr>
    </xdr:pic>
    <xdr:clientData/>
  </xdr:twoCellAnchor>
  <xdr:twoCellAnchor editAs="twoCell">
    <xdr:from>
      <xdr:col>14</xdr:col>
      <xdr:colOff>45000</xdr:colOff>
      <xdr:row>3</xdr:row>
      <xdr:rowOff>264600</xdr:rowOff>
    </xdr:from>
    <xdr:to>
      <xdr:col>15</xdr:col>
      <xdr:colOff>25920</xdr:colOff>
      <xdr:row>3</xdr:row>
      <xdr:rowOff>720000</xdr:rowOff>
    </xdr:to>
    <xdr:pic>
      <xdr:nvPicPr>
        <xdr:cNvPr id="4" name="Picture 5" hidden="0"/>
        <xdr:cNvPicPr/>
      </xdr:nvPicPr>
      <xdr:blipFill>
        <a:blip r:embed="rId3"/>
        <a:stretch/>
      </xdr:blipFill>
      <xdr:spPr bwMode="auto">
        <a:xfrm>
          <a:off x="15945480" y="2893680"/>
          <a:ext cx="1474920" cy="455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14</xdr:col>
      <xdr:colOff>397438</xdr:colOff>
      <xdr:row>3</xdr:row>
      <xdr:rowOff>58680</xdr:rowOff>
    </xdr:from>
    <xdr:to>
      <xdr:col>15</xdr:col>
      <xdr:colOff>142200</xdr:colOff>
      <xdr:row>3</xdr:row>
      <xdr:rowOff>823320</xdr:rowOff>
    </xdr:to>
    <xdr:pic>
      <xdr:nvPicPr>
        <xdr:cNvPr id="5" name="Picture 6" hidden="0"/>
        <xdr:cNvPicPr/>
      </xdr:nvPicPr>
      <xdr:blipFill>
        <a:blip r:embed="rId4"/>
        <a:stretch/>
      </xdr:blipFill>
      <xdr:spPr bwMode="auto">
        <a:xfrm>
          <a:off x="16297920" y="2687760"/>
          <a:ext cx="1238759" cy="7646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14</xdr:col>
      <xdr:colOff>64079</xdr:colOff>
      <xdr:row>3</xdr:row>
      <xdr:rowOff>161999</xdr:rowOff>
    </xdr:from>
    <xdr:to>
      <xdr:col>15</xdr:col>
      <xdr:colOff>189360</xdr:colOff>
      <xdr:row>3</xdr:row>
      <xdr:rowOff>720360</xdr:rowOff>
    </xdr:to>
    <xdr:sp>
      <xdr:nvSpPr>
        <xdr:cNvPr id="6" name="TextBox 5" hidden="0"/>
        <xdr:cNvSpPr/>
      </xdr:nvSpPr>
      <xdr:spPr bwMode="auto">
        <a:xfrm>
          <a:off x="15964560" y="2791080"/>
          <a:ext cx="1619280" cy="558360"/>
        </a:xfrm>
        <a:prstGeom prst="rect">
          <a:avLst/>
        </a:prstGeom>
        <a:noFill/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ru-RU" sz="700" b="0" strike="noStrike" spc="-1">
              <a:solidFill>
                <a:srgbClr val="000000"/>
              </a:solidFill>
              <a:latin typeface="Cambria Math"/>
              <a:ea typeface="Cambria Math"/>
            </a:rPr>
            <a:t>НМЦК=∑_(𝑖=1)^𝑛▒</a:t>
          </a:r>
          <a:r>
            <a:rPr lang="zh-CN" sz="700" b="0" strike="noStrike" spc="-1">
              <a:solidFill>
                <a:srgbClr val="000000"/>
              </a:solidFill>
              <a:latin typeface="Cambria Math"/>
              <a:ea typeface="Cambria Math"/>
            </a:rPr>
            <a:t>〖</a:t>
          </a:r>
          <a:r>
            <a:rPr lang="ru-RU" sz="700" b="0" strike="noStrike" spc="-1">
              <a:solidFill>
                <a:srgbClr val="000000"/>
              </a:solidFill>
              <a:latin typeface="Cambria Math"/>
              <a:ea typeface="Cambria Math"/>
            </a:rPr>
            <a:t>(НЦЕ𝑖+НДС)∗𝑉𝑖</a:t>
          </a:r>
          <a:r>
            <a:rPr lang="zh-CN" sz="700" b="0" strike="noStrike" spc="-1">
              <a:solidFill>
                <a:srgbClr val="000000"/>
              </a:solidFill>
              <a:latin typeface="Cambria Math"/>
              <a:ea typeface="Cambria Math"/>
            </a:rPr>
            <a:t>〗</a:t>
          </a:r>
          <a:endParaRPr lang="ru-RU" sz="700" b="0" strike="noStrike" spc="-1">
            <a:latin typeface="Times New Roman"/>
          </a:endParaRPr>
        </a:p>
      </xdr:txBody>
    </xdr:sp>
    <xdr:clientData/>
  </xdr:twoCellAnchor>
  <xdr:twoCellAnchor editAs="twoCell">
    <xdr:from>
      <xdr:col>10</xdr:col>
      <xdr:colOff>155160</xdr:colOff>
      <xdr:row>3</xdr:row>
      <xdr:rowOff>651598</xdr:rowOff>
    </xdr:from>
    <xdr:to>
      <xdr:col>10</xdr:col>
      <xdr:colOff>1285920</xdr:colOff>
      <xdr:row>3</xdr:row>
      <xdr:rowOff>1141919</xdr:rowOff>
    </xdr:to>
    <xdr:pic>
      <xdr:nvPicPr>
        <xdr:cNvPr id="7" name="Picture 69" descr="pict18-74430562" hidden="0"/>
        <xdr:cNvPicPr/>
      </xdr:nvPicPr>
      <xdr:blipFill>
        <a:blip r:embed="rId5"/>
        <a:stretch/>
      </xdr:blipFill>
      <xdr:spPr bwMode="auto">
        <a:xfrm>
          <a:off x="11094840" y="3280680"/>
          <a:ext cx="1130760" cy="490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90">
      <selection activeCell="D11" activeCellId="0" sqref="D11"/>
    </sheetView>
  </sheetViews>
  <sheetFormatPr defaultColWidth="8.5703125" defaultRowHeight="14.25"/>
  <cols>
    <col customWidth="1" min="1" max="1" style="1" width="5.5703125"/>
    <col customWidth="1" min="2" max="2" style="1" width="30.7109375"/>
    <col customWidth="1" min="3" max="3" style="1" width="15.140625"/>
    <col customWidth="1" min="4" max="4" style="1" width="13.5703125"/>
    <col customWidth="1" min="5" max="5" style="2" width="14.28515625"/>
    <col customWidth="1" min="6" max="6" style="1" width="13.5703125"/>
    <col customWidth="1" min="7" max="7" style="1" width="13.28515625"/>
    <col customWidth="1" min="8" max="8" style="1" width="15.5703125"/>
    <col customWidth="1" min="9" max="9" style="1" width="15.42578125"/>
    <col customWidth="1" min="10" max="10" style="1" width="18"/>
    <col customWidth="1" min="11" max="11" style="1" width="21.5703125"/>
    <col customWidth="1" min="12" max="12" style="1" width="14.28515625"/>
    <col customWidth="1" min="13" max="13" style="1" width="15"/>
    <col customWidth="1" min="14" max="14" style="1" width="19.42578125"/>
    <col customWidth="1" min="15" max="15" style="1" width="21.140625"/>
    <col customWidth="1" min="16" max="16" style="3" width="13.42578125"/>
    <col customWidth="1" min="17" max="17" style="4" width="13.28515625"/>
    <col customWidth="1" min="18" max="18" width="16.7109375"/>
    <col customWidth="1" min="19" max="19" width="9.5703125"/>
    <col customWidth="1" min="21" max="21" width="11.140625"/>
    <col customWidth="1" min="22" max="22" width="11.42578125"/>
  </cols>
  <sheetData>
    <row r="1" ht="68.25" customHeight="1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7"/>
      <c r="Q1" s="8"/>
      <c r="R1" s="7"/>
      <c r="S1" s="7"/>
    </row>
    <row r="2" ht="67.5" customHeight="1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7"/>
      <c r="Q2" s="8"/>
      <c r="R2" s="7"/>
      <c r="S2" s="7"/>
    </row>
    <row r="3" s="3" customFormat="1" ht="71.25" customHeight="1">
      <c r="A3" s="11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5"/>
      <c r="G3" s="15"/>
      <c r="H3" s="16" t="s">
        <v>7</v>
      </c>
      <c r="I3" s="16"/>
      <c r="J3" s="16"/>
      <c r="K3" s="17" t="s">
        <v>8</v>
      </c>
      <c r="L3" s="18" t="s">
        <v>9</v>
      </c>
      <c r="M3" s="19" t="s">
        <v>10</v>
      </c>
      <c r="N3" s="20"/>
      <c r="O3" s="21" t="s">
        <v>11</v>
      </c>
      <c r="P3" s="22" t="s">
        <v>12</v>
      </c>
      <c r="Q3" s="8"/>
      <c r="R3" s="7"/>
      <c r="S3" s="7"/>
    </row>
    <row r="4" s="1" customFormat="1" ht="127.5" customHeight="1">
      <c r="A4" s="11"/>
      <c r="B4" s="23"/>
      <c r="C4" s="13"/>
      <c r="D4" s="13"/>
      <c r="E4" s="24" t="s">
        <v>13</v>
      </c>
      <c r="F4" s="24" t="s">
        <v>14</v>
      </c>
      <c r="G4" s="24" t="s">
        <v>15</v>
      </c>
      <c r="H4" s="25" t="s">
        <v>16</v>
      </c>
      <c r="I4" s="25" t="s">
        <v>17</v>
      </c>
      <c r="J4" s="25" t="s">
        <v>18</v>
      </c>
      <c r="K4" s="17"/>
      <c r="L4" s="18"/>
      <c r="M4" s="19"/>
      <c r="N4" s="26" t="s">
        <v>19</v>
      </c>
      <c r="O4" s="21"/>
      <c r="P4" s="22"/>
      <c r="Q4" s="8"/>
      <c r="R4" s="7"/>
      <c r="S4" s="7"/>
    </row>
    <row r="5" s="1" customFormat="1" ht="24">
      <c r="A5" s="27">
        <v>1</v>
      </c>
      <c r="B5" s="28" t="s">
        <v>20</v>
      </c>
      <c r="C5" s="29" t="s">
        <v>21</v>
      </c>
      <c r="D5" s="30">
        <v>75</v>
      </c>
      <c r="E5" s="31">
        <v>100.98</v>
      </c>
      <c r="F5" s="32">
        <v>94.049999999999997</v>
      </c>
      <c r="G5" s="32">
        <v>101.97</v>
      </c>
      <c r="H5" s="33">
        <f t="shared" ref="H5:H8" si="0">ROUND((E5+F5+G5)/3,2)</f>
        <v>99</v>
      </c>
      <c r="I5" s="33">
        <f t="shared" ref="I5:I8" si="1">STDEV(E5:G5)</f>
        <v>4.3153099541052686</v>
      </c>
      <c r="J5" s="33">
        <f t="shared" ref="J5:J8" si="2">I5/H5*100</f>
        <v>4.3588989435406758</v>
      </c>
      <c r="K5" s="34">
        <f t="shared" ref="K5:K8" si="3">SUM(H5)</f>
        <v>99</v>
      </c>
      <c r="L5" s="35">
        <v>0.10000000000000001</v>
      </c>
      <c r="M5" s="36">
        <f t="shared" ref="M5:M8" si="4">ROUND(L5*K5,2)</f>
        <v>9.9000000000000004</v>
      </c>
      <c r="N5" s="36">
        <f t="shared" ref="N5:N8" si="5">K5+M5</f>
        <v>108.90000000000001</v>
      </c>
      <c r="O5" s="37">
        <f t="shared" ref="O5:O8" si="6">(K5+M5)*D5</f>
        <v>8167.5</v>
      </c>
      <c r="P5" s="38"/>
      <c r="Q5" s="8"/>
      <c r="R5" s="39"/>
      <c r="S5" s="39"/>
      <c r="T5" s="40"/>
      <c r="U5" s="40"/>
    </row>
    <row r="6" s="1" customFormat="1">
      <c r="A6" s="27">
        <v>2</v>
      </c>
      <c r="B6" s="28" t="s">
        <v>20</v>
      </c>
      <c r="C6" s="29" t="s">
        <v>21</v>
      </c>
      <c r="D6" s="30">
        <v>125</v>
      </c>
      <c r="E6" s="31">
        <v>100.98</v>
      </c>
      <c r="F6" s="32">
        <v>94.049999999999997</v>
      </c>
      <c r="G6" s="32">
        <v>101.97</v>
      </c>
      <c r="H6" s="33">
        <f t="shared" si="0"/>
        <v>99</v>
      </c>
      <c r="I6" s="33">
        <f t="shared" si="1"/>
        <v>4.3153099541052686</v>
      </c>
      <c r="J6" s="33">
        <f t="shared" si="2"/>
        <v>4.3588989435406758</v>
      </c>
      <c r="K6" s="34">
        <f t="shared" si="3"/>
        <v>99</v>
      </c>
      <c r="L6" s="35">
        <v>0.10000000000000001</v>
      </c>
      <c r="M6" s="36">
        <f t="shared" si="4"/>
        <v>9.9000000000000004</v>
      </c>
      <c r="N6" s="36">
        <f t="shared" si="5"/>
        <v>108.90000000000001</v>
      </c>
      <c r="O6" s="37">
        <f t="shared" si="6"/>
        <v>13612.5</v>
      </c>
      <c r="P6" s="38"/>
      <c r="Q6" s="8"/>
      <c r="R6" s="39"/>
      <c r="S6" s="39"/>
      <c r="T6" s="40"/>
      <c r="U6" s="40"/>
    </row>
    <row r="7" s="1" customFormat="1" ht="24">
      <c r="A7" s="27">
        <v>3</v>
      </c>
      <c r="B7" s="28" t="s">
        <v>20</v>
      </c>
      <c r="C7" s="29" t="s">
        <v>21</v>
      </c>
      <c r="D7" s="30">
        <v>125</v>
      </c>
      <c r="E7" s="31">
        <v>100.98</v>
      </c>
      <c r="F7" s="32">
        <v>94.049999999999997</v>
      </c>
      <c r="G7" s="32">
        <v>101.97</v>
      </c>
      <c r="H7" s="33">
        <f t="shared" si="0"/>
        <v>99</v>
      </c>
      <c r="I7" s="33">
        <f t="shared" si="1"/>
        <v>4.3153099541052686</v>
      </c>
      <c r="J7" s="33">
        <f t="shared" si="2"/>
        <v>4.3588989435406758</v>
      </c>
      <c r="K7" s="34">
        <f t="shared" si="3"/>
        <v>99</v>
      </c>
      <c r="L7" s="35">
        <v>0.10000000000000001</v>
      </c>
      <c r="M7" s="36">
        <f t="shared" si="4"/>
        <v>9.9000000000000004</v>
      </c>
      <c r="N7" s="36">
        <f t="shared" si="5"/>
        <v>108.90000000000001</v>
      </c>
      <c r="O7" s="37">
        <f t="shared" si="6"/>
        <v>13612.5</v>
      </c>
      <c r="P7" s="38"/>
      <c r="Q7" s="8"/>
      <c r="R7" s="39"/>
      <c r="S7" s="39"/>
      <c r="T7" s="40"/>
      <c r="U7" s="40"/>
    </row>
    <row r="8" s="1" customFormat="1" ht="24">
      <c r="A8" s="27">
        <v>4</v>
      </c>
      <c r="B8" s="28" t="s">
        <v>20</v>
      </c>
      <c r="C8" s="29" t="s">
        <v>21</v>
      </c>
      <c r="D8" s="30">
        <v>75</v>
      </c>
      <c r="E8" s="31">
        <v>100.98</v>
      </c>
      <c r="F8" s="32">
        <v>94.049999999999997</v>
      </c>
      <c r="G8" s="32">
        <v>101.97</v>
      </c>
      <c r="H8" s="33">
        <f t="shared" si="0"/>
        <v>99</v>
      </c>
      <c r="I8" s="33">
        <f t="shared" si="1"/>
        <v>4.3153099541052686</v>
      </c>
      <c r="J8" s="33">
        <f t="shared" si="2"/>
        <v>4.3588989435406758</v>
      </c>
      <c r="K8" s="34">
        <f t="shared" si="3"/>
        <v>99</v>
      </c>
      <c r="L8" s="35">
        <v>0.10000000000000001</v>
      </c>
      <c r="M8" s="36">
        <f t="shared" si="4"/>
        <v>9.9000000000000004</v>
      </c>
      <c r="N8" s="36">
        <f t="shared" si="5"/>
        <v>108.90000000000001</v>
      </c>
      <c r="O8" s="37">
        <f t="shared" si="6"/>
        <v>8167.5</v>
      </c>
      <c r="P8" s="38"/>
      <c r="Q8" s="8"/>
      <c r="R8" s="39"/>
      <c r="S8" s="39"/>
      <c r="T8" s="40"/>
      <c r="U8" s="40"/>
    </row>
    <row r="9">
      <c r="A9" s="27"/>
      <c r="B9" s="41"/>
      <c r="C9" s="42"/>
      <c r="D9" s="42"/>
      <c r="E9" s="32"/>
      <c r="F9" s="32"/>
      <c r="G9" s="32"/>
      <c r="H9" s="33"/>
      <c r="I9" s="33"/>
      <c r="J9" s="33"/>
      <c r="K9" s="34"/>
      <c r="L9" s="35"/>
      <c r="M9" s="43">
        <f>L9*K9</f>
        <v>0</v>
      </c>
      <c r="N9" s="44"/>
      <c r="O9" s="45">
        <f>SUM(O5:O8)</f>
        <v>43560</v>
      </c>
      <c r="P9" s="38"/>
      <c r="Q9" s="8"/>
      <c r="R9" s="7"/>
      <c r="S9" s="7"/>
      <c r="T9" s="7"/>
    </row>
    <row r="10">
      <c r="A10" s="46"/>
      <c r="B10" s="47"/>
      <c r="C10" s="46"/>
      <c r="D10" s="46"/>
      <c r="E10" s="4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  <c r="R10" s="7"/>
      <c r="S10" s="7"/>
    </row>
    <row r="11">
      <c r="A11" s="46"/>
      <c r="B11" s="47"/>
      <c r="C11" s="46"/>
      <c r="D11" s="46"/>
      <c r="E11" s="4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  <c r="R11" s="7"/>
      <c r="S11" s="7"/>
    </row>
    <row r="12" hidden="1">
      <c r="A12" s="46"/>
      <c r="B12" s="47"/>
      <c r="C12" s="46"/>
      <c r="D12" s="46"/>
      <c r="E12" s="4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  <c r="R12" s="7"/>
      <c r="S12" s="7"/>
    </row>
    <row r="13" hidden="1">
      <c r="A13" s="46"/>
      <c r="B13" s="47"/>
      <c r="C13" s="46"/>
      <c r="D13" s="46"/>
      <c r="E13" s="4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  <c r="R13" s="7"/>
      <c r="S13" s="7"/>
    </row>
    <row r="14" hidden="1">
      <c r="A14" s="46"/>
      <c r="B14" s="47"/>
      <c r="C14" s="46"/>
      <c r="D14" s="46"/>
      <c r="E14" s="4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</row>
    <row r="15" hidden="1">
      <c r="A15" s="46"/>
      <c r="B15" s="47"/>
      <c r="C15" s="46"/>
      <c r="D15" s="46"/>
      <c r="E15" s="4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  <c r="R15" s="7"/>
      <c r="S15" s="7"/>
    </row>
    <row r="16" hidden="1">
      <c r="A16" s="46"/>
      <c r="B16" s="47"/>
      <c r="C16" s="46"/>
      <c r="D16" s="46"/>
      <c r="E16" s="4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  <c r="R16" s="7"/>
      <c r="S16" s="7"/>
    </row>
    <row r="17" hidden="1">
      <c r="A17" s="7"/>
      <c r="B17" s="47"/>
      <c r="C17" s="7"/>
      <c r="D17" s="7"/>
      <c r="E17" s="4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  <c r="R17" s="7"/>
      <c r="S17" s="7"/>
    </row>
    <row r="18" hidden="1">
      <c r="A18" s="7"/>
      <c r="B18" s="47"/>
      <c r="C18" s="7"/>
      <c r="D18" s="7"/>
      <c r="E18" s="4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  <c r="R18" s="7"/>
      <c r="S18" s="7"/>
    </row>
    <row r="19" hidden="1">
      <c r="A19" s="7"/>
      <c r="B19" s="47"/>
      <c r="C19" s="7"/>
      <c r="D19" s="7"/>
      <c r="E19" s="4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  <c r="R19" s="7"/>
      <c r="S19" s="7"/>
    </row>
    <row r="20" hidden="1">
      <c r="A20" s="7"/>
      <c r="B20" s="47"/>
      <c r="C20" s="7"/>
      <c r="D20" s="7"/>
      <c r="E20" s="4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  <c r="R20" s="7"/>
      <c r="S20" s="7"/>
    </row>
    <row r="21" ht="76.900000000000006" customHeight="1">
      <c r="A21" s="7"/>
      <c r="B21" s="49" t="s">
        <v>22</v>
      </c>
      <c r="C21" s="49"/>
      <c r="D21" s="49"/>
      <c r="E21" s="50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8"/>
      <c r="R21" s="7"/>
      <c r="S21" s="7"/>
    </row>
    <row r="22">
      <c r="B22" s="7" t="s">
        <v>23</v>
      </c>
      <c r="C22" s="7"/>
      <c r="D22" s="7"/>
      <c r="E22" s="48"/>
      <c r="F22" s="7"/>
    </row>
    <row r="23">
      <c r="B23" s="7" t="s">
        <v>24</v>
      </c>
      <c r="C23" s="7"/>
      <c r="D23" s="7"/>
      <c r="E23" s="48"/>
      <c r="F23" s="7"/>
    </row>
    <row r="24">
      <c r="B24" s="7" t="s">
        <v>25</v>
      </c>
      <c r="C24" s="7"/>
      <c r="D24" s="7"/>
      <c r="E24" s="48"/>
      <c r="F24" s="7"/>
    </row>
    <row r="25">
      <c r="B25" s="7" t="s">
        <v>26</v>
      </c>
      <c r="C25" s="7"/>
      <c r="D25" s="7"/>
      <c r="E25" s="48"/>
      <c r="F25" s="7"/>
    </row>
    <row r="26">
      <c r="B26" s="7"/>
      <c r="C26" s="7"/>
      <c r="D26" s="7"/>
      <c r="E26" s="48"/>
      <c r="F26" s="7"/>
    </row>
    <row r="27">
      <c r="B27" s="7"/>
      <c r="C27" s="7"/>
      <c r="D27" s="7"/>
      <c r="E27" s="48"/>
      <c r="F27" s="7"/>
    </row>
    <row r="28">
      <c r="B28" s="7"/>
      <c r="C28" s="7"/>
      <c r="D28" s="7"/>
      <c r="E28" s="48"/>
      <c r="F28" s="7"/>
    </row>
    <row r="29">
      <c r="B29" s="7"/>
      <c r="C29" s="7"/>
      <c r="D29" s="7"/>
      <c r="E29" s="48"/>
      <c r="F29" s="7"/>
    </row>
  </sheetData>
  <mergeCells count="14">
    <mergeCell ref="A1:O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O3:O4"/>
    <mergeCell ref="P3:P4"/>
    <mergeCell ref="B21:P21"/>
  </mergeCells>
  <printOptions headings="0" gridLines="0"/>
  <pageMargins left="0.69999999999999996" right="0.69999999999999996" top="0.75" bottom="0.75" header="0.51181102362204689" footer="0.51181102362204689"/>
  <pageSetup blackAndWhite="0" cellComments="none" copies="1" draft="0" errors="displayed" firstPageNumber="-1" fitToHeight="1" fitToWidth="1" horizontalDpi="300" orientation="portrait" pageOrder="downThenOver" paperSize="9" scale="100" useFirstPageNumber="0" usePrinterDefaults="1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ONLYOFFICE/6.4.2.6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19</cp:revision>
  <dcterms:created xsi:type="dcterms:W3CDTF">2015-06-05T18:19:34Z</dcterms:created>
  <dcterms:modified xsi:type="dcterms:W3CDTF">2026-08-06T11:04:09Z</dcterms:modified>
</cp:coreProperties>
</file>