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AFCFFB99-A79A-435F-85D2-E27FAFE7AD60}" xr6:coauthVersionLast="47" xr6:coauthVersionMax="47" xr10:uidLastSave="{00000000-0000-0000-0000-000000000000}"/>
  <bookViews>
    <workbookView xWindow="15075" yWindow="2565" windowWidth="14040" windowHeight="12030" xr2:uid="{00000000-000D-0000-FFFF-FFFF00000000}"/>
  </bookViews>
  <sheets>
    <sheet name="НМЦК" sheetId="4" r:id="rId1"/>
    <sheet name="Лист1" sheetId="5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7" i="4" l="1"/>
  <c r="T17" i="4"/>
  <c r="S17" i="4"/>
  <c r="M17" i="4"/>
  <c r="L17" i="4"/>
  <c r="J17" i="4"/>
  <c r="K17" i="4" s="1"/>
  <c r="P17" i="4" s="1"/>
  <c r="U16" i="4"/>
  <c r="T16" i="4"/>
  <c r="S16" i="4"/>
  <c r="M16" i="4"/>
  <c r="L16" i="4"/>
  <c r="J16" i="4"/>
  <c r="K16" i="4" s="1"/>
  <c r="U15" i="4"/>
  <c r="T15" i="4"/>
  <c r="S15" i="4"/>
  <c r="M15" i="4"/>
  <c r="L15" i="4"/>
  <c r="J15" i="4"/>
  <c r="K15" i="4" s="1"/>
  <c r="P15" i="4" s="1"/>
  <c r="U14" i="4"/>
  <c r="T14" i="4"/>
  <c r="S14" i="4"/>
  <c r="M14" i="4"/>
  <c r="L14" i="4"/>
  <c r="J14" i="4"/>
  <c r="K14" i="4" s="1"/>
  <c r="P14" i="4" s="1"/>
  <c r="U13" i="4"/>
  <c r="T13" i="4"/>
  <c r="S13" i="4"/>
  <c r="M13" i="4"/>
  <c r="L13" i="4"/>
  <c r="J13" i="4"/>
  <c r="K13" i="4" s="1"/>
  <c r="P13" i="4" s="1"/>
  <c r="J8" i="4"/>
  <c r="K8" i="4" s="1"/>
  <c r="P8" i="4" s="1"/>
  <c r="L8" i="4"/>
  <c r="M8" i="4"/>
  <c r="J9" i="4"/>
  <c r="K9" i="4" s="1"/>
  <c r="P9" i="4" s="1"/>
  <c r="L9" i="4"/>
  <c r="M9" i="4"/>
  <c r="J10" i="4"/>
  <c r="K10" i="4" s="1"/>
  <c r="P10" i="4" s="1"/>
  <c r="L10" i="4"/>
  <c r="M10" i="4"/>
  <c r="J11" i="4"/>
  <c r="K11" i="4" s="1"/>
  <c r="P11" i="4" s="1"/>
  <c r="L11" i="4"/>
  <c r="M11" i="4"/>
  <c r="J12" i="4"/>
  <c r="K12" i="4" s="1"/>
  <c r="P12" i="4" s="1"/>
  <c r="L12" i="4"/>
  <c r="M12" i="4"/>
  <c r="L4" i="4"/>
  <c r="M4" i="4"/>
  <c r="L5" i="4"/>
  <c r="M5" i="4"/>
  <c r="L6" i="4"/>
  <c r="M6" i="4"/>
  <c r="L7" i="4"/>
  <c r="M7" i="4"/>
  <c r="S8" i="4"/>
  <c r="T8" i="4"/>
  <c r="U8" i="4"/>
  <c r="S9" i="4"/>
  <c r="T9" i="4"/>
  <c r="U9" i="4"/>
  <c r="S10" i="4"/>
  <c r="T10" i="4"/>
  <c r="U10" i="4"/>
  <c r="S5" i="4"/>
  <c r="T5" i="4"/>
  <c r="U5" i="4"/>
  <c r="S6" i="4"/>
  <c r="T6" i="4"/>
  <c r="U6" i="4"/>
  <c r="S7" i="4"/>
  <c r="T7" i="4"/>
  <c r="U7" i="4"/>
  <c r="S11" i="4"/>
  <c r="T11" i="4"/>
  <c r="U11" i="4"/>
  <c r="J5" i="4"/>
  <c r="K5" i="4" s="1"/>
  <c r="P5" i="4" s="1"/>
  <c r="J6" i="4"/>
  <c r="K6" i="4" s="1"/>
  <c r="P6" i="4" s="1"/>
  <c r="J7" i="4"/>
  <c r="K7" i="4" s="1"/>
  <c r="P7" i="4" s="1"/>
  <c r="J3" i="4"/>
  <c r="K3" i="4" s="1"/>
  <c r="P3" i="4" s="1"/>
  <c r="L3" i="4"/>
  <c r="M3" i="4"/>
  <c r="J4" i="4"/>
  <c r="K4" i="4" s="1"/>
  <c r="P4" i="4" s="1"/>
  <c r="P16" i="4" l="1"/>
  <c r="C19" i="4" s="1"/>
  <c r="E19" i="4" s="1"/>
  <c r="N16" i="4"/>
  <c r="O16" i="4" s="1"/>
  <c r="N17" i="4"/>
  <c r="O17" i="4" s="1"/>
  <c r="N15" i="4"/>
  <c r="O15" i="4" s="1"/>
  <c r="N14" i="4"/>
  <c r="O14" i="4" s="1"/>
  <c r="N13" i="4"/>
  <c r="O13" i="4" s="1"/>
  <c r="N8" i="4"/>
  <c r="O8" i="4" s="1"/>
  <c r="N5" i="4"/>
  <c r="O5" i="4" s="1"/>
  <c r="N12" i="4"/>
  <c r="O12" i="4" s="1"/>
  <c r="N11" i="4"/>
  <c r="O11" i="4" s="1"/>
  <c r="N10" i="4"/>
  <c r="O10" i="4" s="1"/>
  <c r="N9" i="4"/>
  <c r="O9" i="4" s="1"/>
  <c r="N4" i="4"/>
  <c r="O4" i="4" s="1"/>
  <c r="N7" i="4"/>
  <c r="O7" i="4" s="1"/>
  <c r="N6" i="4"/>
  <c r="O6" i="4" s="1"/>
  <c r="N3" i="4"/>
  <c r="O3" i="4" s="1"/>
  <c r="S4" i="4"/>
  <c r="T4" i="4"/>
  <c r="U4" i="4"/>
  <c r="S3" i="4"/>
  <c r="T3" i="4"/>
  <c r="U3" i="4"/>
  <c r="S12" i="4"/>
  <c r="T12" i="4"/>
  <c r="U12" i="4"/>
</calcChain>
</file>

<file path=xl/sharedStrings.xml><?xml version="1.0" encoding="utf-8"?>
<sst xmlns="http://schemas.openxmlformats.org/spreadsheetml/2006/main" count="160" uniqueCount="89">
  <si>
    <t>№ п/п</t>
  </si>
  <si>
    <t>Наименование товара, работ, услуг</t>
  </si>
  <si>
    <t>Объем</t>
  </si>
  <si>
    <t>Кол-во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</si>
  <si>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</si>
  <si>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</si>
  <si>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</si>
  <si>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</si>
  <si>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</si>
  <si>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</si>
  <si>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Кол-во знач.</t>
  </si>
  <si>
    <t>Сред.квадр.откл. σ=</t>
  </si>
  <si>
    <t>Коэфф вариации V=</t>
  </si>
  <si>
    <t>Средн. арифм.</t>
  </si>
  <si>
    <t>Ед. изм.</t>
  </si>
  <si>
    <t>Рыночная цена</t>
  </si>
  <si>
    <t>Цена товара</t>
  </si>
  <si>
    <t xml:space="preserve">Источник №1 </t>
  </si>
  <si>
    <t>шт</t>
  </si>
  <si>
    <t>№</t>
  </si>
  <si>
    <t>Наименование товара</t>
  </si>
  <si>
    <t>Единиц а изме- рения</t>
  </si>
  <si>
    <t>Коли- чество</t>
  </si>
  <si>
    <t>Цена</t>
  </si>
  <si>
    <t>Сумма</t>
  </si>
  <si>
    <t>Серок поставки</t>
  </si>
  <si>
    <t>Наименование работ и оборубобания</t>
  </si>
  <si>
    <t>Кол- во</t>
  </si>
  <si>
    <t>Ед. изм</t>
  </si>
  <si>
    <t>Стоимость за единицу (рублей)</t>
  </si>
  <si>
    <t>Стоимость с НДС. (рублей)</t>
  </si>
  <si>
    <r>
      <t xml:space="preserve">.Vs </t>
    </r>
    <r>
      <rPr>
        <b/>
        <sz val="8"/>
        <rFont val="Times New Roman"/>
        <family val="1"/>
        <charset val="204"/>
      </rPr>
      <t>п/н</t>
    </r>
  </si>
  <si>
    <t>Наименование работ н оборудования</t>
  </si>
  <si>
    <t>Ед. И JM.</t>
  </si>
  <si>
    <t>Стоимость ja единицу (рублей)</t>
  </si>
  <si>
    <r>
      <t xml:space="preserve">Стоимость </t>
    </r>
    <r>
      <rPr>
        <sz val="8"/>
        <rFont val="Times New Roman"/>
        <family val="1"/>
        <charset val="204"/>
      </rPr>
      <t xml:space="preserve">С </t>
    </r>
    <r>
      <rPr>
        <b/>
        <sz val="8"/>
        <rFont val="Times New Roman"/>
        <family val="1"/>
        <charset val="204"/>
      </rPr>
      <t>НДС, (рублей)</t>
    </r>
  </si>
  <si>
    <t>Срок поставки</t>
  </si>
  <si>
    <t>Фильтр воздушный карманный ФК 565x300x200 G4</t>
  </si>
  <si>
    <t>1-2 дня</t>
  </si>
  <si>
    <t>Фильтр Воздушный карманный ФК 565x300x200 G4 (срок поставки 1-2 дня)</t>
  </si>
  <si>
    <t>шт.</t>
  </si>
  <si>
    <t>HIT.</t>
  </si>
  <si>
    <t>Фильтр воздушный карманный ФК 850x300x200 G4</t>
  </si>
  <si>
    <t>Фильтр воздушный карманный ФК 850x300x200 G4 (срок поставки 1-2 дня)</t>
  </si>
  <si>
    <t>Фильтр воздушный карманный ФК 860x380x200 G4</t>
  </si>
  <si>
    <t>Фильтр воздушный карманный ФК 860x380x200 G4 (срок поставки 1-2 дня)</t>
  </si>
  <si>
    <t>1 -2 дня</t>
  </si>
  <si>
    <t>Фильтр воздушный карманный ФК 590x290x300 G4</t>
  </si>
  <si>
    <t>Фильтр воздушный карманный ФК 590x290x300 G4 (срок поставки 1-2 дня)</t>
  </si>
  <si>
    <t>Насос NOC 30/8 ЕМ</t>
  </si>
  <si>
    <t>3-4 дня</t>
  </si>
  <si>
    <t>Насос N0C 30/8 ЕМ (срок поставки 3-4 дня)</t>
  </si>
  <si>
    <t>Фильтр воздушный карманный ФК 870x470x300 G4</t>
  </si>
  <si>
    <t>Фильтр воздушный карманный ФК 870x470x300 G4 (срок поставки 1-2 дня)</t>
  </si>
  <si>
    <t>Фильтр воздушный карманный ФК 590x490x300 G4</t>
  </si>
  <si>
    <t>Фильтр воздушный карманный ФК 590x490x300 G4 (срок поставки 1-2 дня)</t>
  </si>
  <si>
    <t>Фильтр воздушный карманный ФК 590x490x300 &lt;34</t>
  </si>
  <si>
    <t>Ремень клиновой 21045</t>
  </si>
  <si>
    <t>7 раб. дней</t>
  </si>
  <si>
    <r>
      <t>5</t>
    </r>
    <r>
      <rPr>
        <sz val="8"/>
        <rFont val="Tahoma"/>
        <family val="2"/>
        <charset val="204"/>
      </rPr>
      <t>емень клиновой Z1045 (срок поставки 7 эабочих дней)</t>
    </r>
  </si>
  <si>
    <t>Ремень клиновой /1045</t>
  </si>
  <si>
    <t>7 р. дней</t>
  </si>
  <si>
    <t>Пульт управления Тепломаш HL10(mod.P4)</t>
  </si>
  <si>
    <t>в наличии</t>
  </si>
  <si>
    <t>1ульт управления Тепломаш HL10 (mod.P4) в наличии)</t>
  </si>
  <si>
    <t>Пульт управления Тенломаш HL10 (mod.P4)</t>
  </si>
  <si>
    <t>Вентилятор вытяжной d 100</t>
  </si>
  <si>
    <t>Зентилятор вытяжной 6100 (в наличии)</t>
  </si>
  <si>
    <t>Вентилятор вытяжной 0100</t>
  </si>
  <si>
    <t>Монометрический коллектор четырехпозиционный(со шпянгями!_</t>
  </si>
  <si>
    <t>Фонометрический коллектор нетырехпозиционный(со шлангами) (в наличии)</t>
  </si>
  <si>
    <t>Монометрический коллектор четырехпознционный (со шлангами)</t>
  </si>
  <si>
    <t>Болт DIN 933 6* 60 цинк</t>
  </si>
  <si>
    <t>Болт DIN 933 8* 80 цинк</t>
  </si>
  <si>
    <t>Болт DIN 933 10* 60 цинк</t>
  </si>
  <si>
    <t>Болт DIN 933 10* 100 цинк</t>
  </si>
  <si>
    <t>Диск абраз.металл 125*1,0*22 ЛУГА</t>
  </si>
  <si>
    <t>Перчатки трик-е ПВХ в/с(белые)</t>
  </si>
  <si>
    <t>Сверло ц/хв по мет. «Сибртез» 0.5 72205</t>
  </si>
  <si>
    <t>Сверло ц/хв по мет.10902 d=1.0</t>
  </si>
  <si>
    <t>Сверло ц/хв по мет.10902 d=1.5</t>
  </si>
  <si>
    <t>Сверло ц/хв по мет.10902 d=2.5</t>
  </si>
  <si>
    <t>Сверло ц/хв по мет.10902 d=3.0</t>
  </si>
  <si>
    <t>Сверло ц/хв по мет.10902 d=3.5</t>
  </si>
  <si>
    <t>Сверло ц/хв по мет.10902 d=4.0</t>
  </si>
  <si>
    <t>Хомут-стяжка 4,0*200 белая «GR FIX»</t>
  </si>
  <si>
    <t>Хомут-стяжка 4,0*200 черная «GR FIX»</t>
  </si>
  <si>
    <t>кг</t>
  </si>
  <si>
    <t>пар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</si>
</sst>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#,##0.00_р_."/>
    <numFmt numFmtId="166" formatCode="#,##0.000_р_."/>
    <numFmt numFmtId="167" formatCode="#,##0_р_."/>
    <numFmt numFmtId="168" formatCode="0.0"/>
    <numFmt numFmtId="169" formatCode="0.00_);\(0.00\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5" fontId="0" fillId="0" borderId="0" xfId="0" applyNumberForma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8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1" fontId="8" fillId="0" borderId="6" xfId="0" applyNumberFormat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9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1"/>
    </xf>
    <xf numFmtId="1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indent="1"/>
    </xf>
    <xf numFmtId="2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1" xfId="5" xr:uid="{00000000-0005-0000-0000-000003000000}"/>
    <cellStyle name="Обычный 43" xfId="4" xr:uid="{00000000-0005-0000-0000-000004000000}"/>
    <cellStyle name="Финансовый 2" xfId="2" xr:uid="{00000000-0005-0000-0000-000005000000}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zoomScale="82" zoomScaleNormal="82" workbookViewId="0">
      <selection activeCell="G16" sqref="G16"/>
    </sheetView>
  </sheetViews>
  <sheetFormatPr defaultRowHeight="15" x14ac:dyDescent="0.25"/>
  <cols>
    <col min="1" max="1" width="5.140625" style="1" customWidth="1"/>
    <col min="2" max="2" width="17.5703125" style="1" customWidth="1"/>
    <col min="3" max="3" width="7.28515625" style="3" customWidth="1"/>
    <col min="4" max="4" width="9.85546875" style="3" customWidth="1"/>
    <col min="5" max="5" width="11.85546875" style="4" customWidth="1"/>
    <col min="6" max="6" width="13.42578125" style="4" customWidth="1"/>
    <col min="7" max="7" width="11.42578125" style="4" customWidth="1"/>
    <col min="8" max="8" width="9.85546875" style="4" hidden="1" customWidth="1"/>
    <col min="9" max="9" width="10" style="4" hidden="1" customWidth="1"/>
    <col min="10" max="10" width="13.140625" style="4" hidden="1" customWidth="1"/>
    <col min="11" max="11" width="12.85546875" style="4" customWidth="1"/>
    <col min="12" max="12" width="6.85546875" style="3" hidden="1" customWidth="1"/>
    <col min="13" max="13" width="12.140625" style="1" customWidth="1"/>
    <col min="14" max="14" width="9.7109375" style="1" customWidth="1"/>
    <col min="15" max="15" width="20.140625" style="3" customWidth="1"/>
    <col min="16" max="16" width="15.85546875" style="2" customWidth="1"/>
    <col min="17" max="17" width="11.7109375" style="1" customWidth="1"/>
    <col min="18" max="18" width="10.5703125" style="1" bestFit="1" customWidth="1"/>
    <col min="19" max="19" width="11.42578125" style="1" customWidth="1"/>
    <col min="20" max="20" width="9.5703125" style="1" bestFit="1" customWidth="1"/>
    <col min="21" max="16384" width="9.140625" style="1"/>
  </cols>
  <sheetData>
    <row r="1" spans="1:21" s="3" customFormat="1" ht="63" customHeight="1" x14ac:dyDescent="0.25">
      <c r="A1" s="80" t="s">
        <v>0</v>
      </c>
      <c r="B1" s="80" t="s">
        <v>1</v>
      </c>
      <c r="C1" s="82" t="s">
        <v>2</v>
      </c>
      <c r="D1" s="83"/>
      <c r="E1" s="5" t="s">
        <v>17</v>
      </c>
      <c r="F1" s="5" t="s">
        <v>5</v>
      </c>
      <c r="G1" s="5" t="s">
        <v>6</v>
      </c>
      <c r="H1" s="11" t="s">
        <v>7</v>
      </c>
      <c r="I1" s="11" t="s">
        <v>8</v>
      </c>
      <c r="J1" s="78" t="s">
        <v>13</v>
      </c>
      <c r="K1" s="78" t="s">
        <v>13</v>
      </c>
      <c r="L1" s="80" t="s">
        <v>10</v>
      </c>
      <c r="M1" s="80" t="s">
        <v>11</v>
      </c>
      <c r="N1" s="80" t="s">
        <v>12</v>
      </c>
      <c r="O1" s="80" t="s">
        <v>9</v>
      </c>
      <c r="P1" s="78" t="s">
        <v>16</v>
      </c>
    </row>
    <row r="2" spans="1:21" s="3" customFormat="1" ht="0.75" customHeight="1" x14ac:dyDescent="0.25">
      <c r="A2" s="81"/>
      <c r="B2" s="81"/>
      <c r="C2" s="18" t="s">
        <v>14</v>
      </c>
      <c r="D2" s="17" t="s">
        <v>3</v>
      </c>
      <c r="E2" s="19" t="s">
        <v>4</v>
      </c>
      <c r="F2" s="12" t="s">
        <v>4</v>
      </c>
      <c r="G2" s="12" t="s">
        <v>4</v>
      </c>
      <c r="H2" s="12" t="s">
        <v>4</v>
      </c>
      <c r="I2" s="12" t="s">
        <v>4</v>
      </c>
      <c r="J2" s="79"/>
      <c r="K2" s="79"/>
      <c r="L2" s="81"/>
      <c r="M2" s="81"/>
      <c r="N2" s="81"/>
      <c r="O2" s="81"/>
      <c r="P2" s="79"/>
    </row>
    <row r="3" spans="1:21" s="3" customFormat="1" ht="50.25" customHeight="1" x14ac:dyDescent="0.25">
      <c r="A3" s="14">
        <v>1</v>
      </c>
      <c r="B3" s="14" t="s">
        <v>72</v>
      </c>
      <c r="C3" s="14" t="s">
        <v>87</v>
      </c>
      <c r="D3" s="74">
        <v>2</v>
      </c>
      <c r="E3" s="13">
        <v>540</v>
      </c>
      <c r="F3" s="13">
        <v>990</v>
      </c>
      <c r="G3" s="13">
        <v>750</v>
      </c>
      <c r="H3" s="21"/>
      <c r="I3" s="21"/>
      <c r="J3" s="15">
        <f>AVERAGE(E3,F3,G3,H3,I3)</f>
        <v>760</v>
      </c>
      <c r="K3" s="75">
        <f>ROUND(J3,2)</f>
        <v>760</v>
      </c>
      <c r="L3" s="22">
        <f>COUNT(E3:I3)</f>
        <v>3</v>
      </c>
      <c r="M3" s="6">
        <f>STDEV(E3,F3,G3,H3,I3)</f>
        <v>225.16660498395404</v>
      </c>
      <c r="N3" s="6">
        <f>M3/J3*100</f>
        <v>29.62718486630974</v>
      </c>
      <c r="O3" s="21" t="str">
        <f>IF(N3&lt;33,"ОДНОРОДНЫЕ","НЕОДНОРОДНЫЕ")</f>
        <v>ОДНОРОДНЫЕ</v>
      </c>
      <c r="P3" s="21">
        <f>K3*D3</f>
        <v>1520</v>
      </c>
      <c r="S3" s="3">
        <f>D3*E3</f>
        <v>1080</v>
      </c>
      <c r="T3" s="3">
        <f>D3*F3</f>
        <v>1980</v>
      </c>
      <c r="U3" s="3">
        <f>D3*G3</f>
        <v>1500</v>
      </c>
    </row>
    <row r="4" spans="1:21" s="3" customFormat="1" ht="50.25" customHeight="1" x14ac:dyDescent="0.25">
      <c r="A4" s="14">
        <v>2</v>
      </c>
      <c r="B4" s="14" t="s">
        <v>73</v>
      </c>
      <c r="C4" s="14" t="s">
        <v>87</v>
      </c>
      <c r="D4" s="74">
        <v>2</v>
      </c>
      <c r="E4" s="13">
        <v>540</v>
      </c>
      <c r="F4" s="13">
        <v>800</v>
      </c>
      <c r="G4" s="13">
        <v>750</v>
      </c>
      <c r="H4" s="20"/>
      <c r="I4" s="20"/>
      <c r="J4" s="15">
        <f>AVERAGE(E4,F4,G4,H4,I4)</f>
        <v>696.66666666666663</v>
      </c>
      <c r="K4" s="75">
        <f t="shared" ref="K4:K12" si="0">ROUND(J4,2)</f>
        <v>696.67</v>
      </c>
      <c r="L4" s="28">
        <f t="shared" ref="L4:L7" si="1">COUNT(E4:I4)</f>
        <v>3</v>
      </c>
      <c r="M4" s="6">
        <f t="shared" ref="M4:M7" si="2">STDEV(E4,F4,G4,H4,I4)</f>
        <v>137.96134724383265</v>
      </c>
      <c r="N4" s="6">
        <f t="shared" ref="N4:N7" si="3">M4/J4*100</f>
        <v>19.80306419767933</v>
      </c>
      <c r="O4" s="27" t="str">
        <f t="shared" ref="O4:O11" si="4">IF(N4&lt;33,"ОДНОРОДНЫЕ","НЕОДНОРОДНЫЕ")</f>
        <v>ОДНОРОДНЫЕ</v>
      </c>
      <c r="P4" s="27">
        <f t="shared" ref="P4:P7" si="5">K4*D4</f>
        <v>1393.34</v>
      </c>
      <c r="S4" s="3">
        <f t="shared" ref="S4" si="6">D4*E4</f>
        <v>1080</v>
      </c>
      <c r="T4" s="3">
        <f t="shared" ref="T4" si="7">D4*F4</f>
        <v>1600</v>
      </c>
      <c r="U4" s="3">
        <f t="shared" ref="U4" si="8">D4*G4</f>
        <v>1500</v>
      </c>
    </row>
    <row r="5" spans="1:21" s="3" customFormat="1" ht="50.25" customHeight="1" x14ac:dyDescent="0.25">
      <c r="A5" s="14">
        <v>3</v>
      </c>
      <c r="B5" s="14" t="s">
        <v>74</v>
      </c>
      <c r="C5" s="14" t="s">
        <v>87</v>
      </c>
      <c r="D5" s="74">
        <v>3</v>
      </c>
      <c r="E5" s="13">
        <v>540</v>
      </c>
      <c r="F5" s="13">
        <v>870</v>
      </c>
      <c r="G5" s="13">
        <v>705</v>
      </c>
      <c r="H5" s="27"/>
      <c r="I5" s="27"/>
      <c r="J5" s="15">
        <f t="shared" ref="J5:J7" si="9">AVERAGE(E5,F5,G5,H5,I5)</f>
        <v>705</v>
      </c>
      <c r="K5" s="75">
        <f t="shared" si="0"/>
        <v>705</v>
      </c>
      <c r="L5" s="28">
        <f t="shared" si="1"/>
        <v>3</v>
      </c>
      <c r="M5" s="6">
        <f t="shared" si="2"/>
        <v>165</v>
      </c>
      <c r="N5" s="6">
        <f t="shared" si="3"/>
        <v>23.404255319148938</v>
      </c>
      <c r="O5" s="27" t="str">
        <f t="shared" si="4"/>
        <v>ОДНОРОДНЫЕ</v>
      </c>
      <c r="P5" s="27">
        <f t="shared" si="5"/>
        <v>2115</v>
      </c>
      <c r="S5" s="3">
        <f t="shared" ref="S5:S11" si="10">D5*E5</f>
        <v>1620</v>
      </c>
      <c r="T5" s="3">
        <f t="shared" ref="T5:T11" si="11">D5*F5</f>
        <v>2610</v>
      </c>
      <c r="U5" s="3">
        <f t="shared" ref="U5:U11" si="12">D5*G5</f>
        <v>2115</v>
      </c>
    </row>
    <row r="6" spans="1:21" s="3" customFormat="1" ht="50.25" customHeight="1" x14ac:dyDescent="0.25">
      <c r="A6" s="14">
        <v>4</v>
      </c>
      <c r="B6" s="14" t="s">
        <v>75</v>
      </c>
      <c r="C6" s="14" t="s">
        <v>87</v>
      </c>
      <c r="D6" s="74">
        <v>5</v>
      </c>
      <c r="E6" s="13">
        <v>540</v>
      </c>
      <c r="F6" s="13">
        <v>1010</v>
      </c>
      <c r="G6" s="13">
        <v>892.5</v>
      </c>
      <c r="H6" s="27"/>
      <c r="I6" s="27"/>
      <c r="J6" s="15">
        <f t="shared" si="9"/>
        <v>814.16666666666663</v>
      </c>
      <c r="K6" s="75">
        <f t="shared" si="0"/>
        <v>814.17</v>
      </c>
      <c r="L6" s="28">
        <f t="shared" si="1"/>
        <v>3</v>
      </c>
      <c r="M6" s="6">
        <f t="shared" si="2"/>
        <v>244.59575493727067</v>
      </c>
      <c r="N6" s="6">
        <f t="shared" si="3"/>
        <v>30.042467341322908</v>
      </c>
      <c r="O6" s="27" t="str">
        <f t="shared" si="4"/>
        <v>ОДНОРОДНЫЕ</v>
      </c>
      <c r="P6" s="27">
        <f t="shared" si="5"/>
        <v>4070.85</v>
      </c>
      <c r="S6" s="3">
        <f t="shared" si="10"/>
        <v>2700</v>
      </c>
      <c r="T6" s="3">
        <f t="shared" si="11"/>
        <v>5050</v>
      </c>
      <c r="U6" s="3">
        <f t="shared" si="12"/>
        <v>4462.5</v>
      </c>
    </row>
    <row r="7" spans="1:21" s="3" customFormat="1" ht="50.25" customHeight="1" x14ac:dyDescent="0.25">
      <c r="A7" s="14">
        <v>5</v>
      </c>
      <c r="B7" s="14" t="s">
        <v>76</v>
      </c>
      <c r="C7" s="14" t="s">
        <v>18</v>
      </c>
      <c r="D7" s="74">
        <v>300</v>
      </c>
      <c r="E7" s="13">
        <v>36</v>
      </c>
      <c r="F7" s="13">
        <v>32</v>
      </c>
      <c r="G7" s="13">
        <v>40.5</v>
      </c>
      <c r="H7" s="27"/>
      <c r="I7" s="27"/>
      <c r="J7" s="15">
        <f t="shared" si="9"/>
        <v>36.166666666666664</v>
      </c>
      <c r="K7" s="75">
        <f t="shared" si="0"/>
        <v>36.17</v>
      </c>
      <c r="L7" s="28">
        <f t="shared" si="1"/>
        <v>3</v>
      </c>
      <c r="M7" s="6">
        <f t="shared" si="2"/>
        <v>4.2524502740576917</v>
      </c>
      <c r="N7" s="6">
        <f t="shared" si="3"/>
        <v>11.75792702504431</v>
      </c>
      <c r="O7" s="27" t="str">
        <f t="shared" si="4"/>
        <v>ОДНОРОДНЫЕ</v>
      </c>
      <c r="P7" s="27">
        <f t="shared" si="5"/>
        <v>10851</v>
      </c>
      <c r="S7" s="3">
        <f t="shared" si="10"/>
        <v>10800</v>
      </c>
      <c r="T7" s="3">
        <f t="shared" si="11"/>
        <v>9600</v>
      </c>
      <c r="U7" s="3">
        <f t="shared" si="12"/>
        <v>12150</v>
      </c>
    </row>
    <row r="8" spans="1:21" s="3" customFormat="1" ht="50.25" customHeight="1" x14ac:dyDescent="0.25">
      <c r="A8" s="14">
        <v>6</v>
      </c>
      <c r="B8" s="14" t="s">
        <v>77</v>
      </c>
      <c r="C8" s="14" t="s">
        <v>88</v>
      </c>
      <c r="D8" s="74">
        <v>200</v>
      </c>
      <c r="E8" s="13">
        <v>36</v>
      </c>
      <c r="F8" s="13">
        <v>20</v>
      </c>
      <c r="G8" s="13">
        <v>30</v>
      </c>
      <c r="H8" s="27"/>
      <c r="I8" s="27"/>
      <c r="J8" s="15">
        <f t="shared" ref="J8:J12" si="13">AVERAGE(E8,F8,G8,H8,I8)</f>
        <v>28.666666666666668</v>
      </c>
      <c r="K8" s="75">
        <f t="shared" si="0"/>
        <v>28.67</v>
      </c>
      <c r="L8" s="28">
        <f t="shared" ref="L8:L16" si="14">COUNT(E8:I8)</f>
        <v>3</v>
      </c>
      <c r="M8" s="6">
        <f t="shared" ref="M8:M16" si="15">STDEV(E8,F8,G8,H8,I8)</f>
        <v>8.0829037686547558</v>
      </c>
      <c r="N8" s="6">
        <f t="shared" ref="N8:N16" si="16">M8/J8*100</f>
        <v>28.196175937167752</v>
      </c>
      <c r="O8" s="27" t="str">
        <f t="shared" si="4"/>
        <v>ОДНОРОДНЫЕ</v>
      </c>
      <c r="P8" s="27">
        <f t="shared" ref="P8:P12" si="17">K8*D8</f>
        <v>5734</v>
      </c>
      <c r="S8" s="3">
        <f t="shared" ref="S8:S10" si="18">D8*E8</f>
        <v>7200</v>
      </c>
      <c r="T8" s="3">
        <f t="shared" ref="T8:T10" si="19">D8*F8</f>
        <v>4000</v>
      </c>
      <c r="U8" s="3">
        <f t="shared" ref="U8:U10" si="20">D8*G8</f>
        <v>6000</v>
      </c>
    </row>
    <row r="9" spans="1:21" s="3" customFormat="1" ht="50.25" customHeight="1" x14ac:dyDescent="0.25">
      <c r="A9" s="14">
        <v>7</v>
      </c>
      <c r="B9" s="14" t="s">
        <v>78</v>
      </c>
      <c r="C9" s="14" t="s">
        <v>18</v>
      </c>
      <c r="D9" s="74">
        <v>5</v>
      </c>
      <c r="E9" s="13">
        <v>22.5</v>
      </c>
      <c r="F9" s="13">
        <v>34</v>
      </c>
      <c r="G9" s="13">
        <v>30</v>
      </c>
      <c r="H9" s="27"/>
      <c r="I9" s="27"/>
      <c r="J9" s="15">
        <f t="shared" si="13"/>
        <v>28.833333333333332</v>
      </c>
      <c r="K9" s="75">
        <f t="shared" si="0"/>
        <v>28.83</v>
      </c>
      <c r="L9" s="28">
        <f t="shared" si="14"/>
        <v>3</v>
      </c>
      <c r="M9" s="6">
        <f t="shared" si="15"/>
        <v>5.838093296045658</v>
      </c>
      <c r="N9" s="6">
        <f t="shared" si="16"/>
        <v>20.247722414031184</v>
      </c>
      <c r="O9" s="27" t="str">
        <f t="shared" si="4"/>
        <v>ОДНОРОДНЫЕ</v>
      </c>
      <c r="P9" s="27">
        <f t="shared" si="17"/>
        <v>144.14999999999998</v>
      </c>
      <c r="S9" s="3">
        <f t="shared" si="18"/>
        <v>112.5</v>
      </c>
      <c r="T9" s="3">
        <f t="shared" si="19"/>
        <v>170</v>
      </c>
      <c r="U9" s="3">
        <f t="shared" si="20"/>
        <v>150</v>
      </c>
    </row>
    <row r="10" spans="1:21" s="3" customFormat="1" ht="50.25" customHeight="1" x14ac:dyDescent="0.25">
      <c r="A10" s="14">
        <v>8</v>
      </c>
      <c r="B10" s="14" t="s">
        <v>79</v>
      </c>
      <c r="C10" s="14" t="s">
        <v>18</v>
      </c>
      <c r="D10" s="74">
        <v>5</v>
      </c>
      <c r="E10" s="13">
        <v>27</v>
      </c>
      <c r="F10" s="13">
        <v>25</v>
      </c>
      <c r="G10" s="13">
        <v>37.5</v>
      </c>
      <c r="H10" s="27"/>
      <c r="I10" s="27"/>
      <c r="J10" s="15">
        <f t="shared" si="13"/>
        <v>29.833333333333332</v>
      </c>
      <c r="K10" s="75">
        <f t="shared" si="0"/>
        <v>29.83</v>
      </c>
      <c r="L10" s="28">
        <f t="shared" si="14"/>
        <v>3</v>
      </c>
      <c r="M10" s="6">
        <f t="shared" si="15"/>
        <v>6.7144123594945562</v>
      </c>
      <c r="N10" s="6">
        <f t="shared" si="16"/>
        <v>22.506410143557172</v>
      </c>
      <c r="O10" s="27" t="str">
        <f t="shared" si="4"/>
        <v>ОДНОРОДНЫЕ</v>
      </c>
      <c r="P10" s="27">
        <f t="shared" si="17"/>
        <v>149.14999999999998</v>
      </c>
      <c r="S10" s="3">
        <f t="shared" si="18"/>
        <v>135</v>
      </c>
      <c r="T10" s="3">
        <f t="shared" si="19"/>
        <v>125</v>
      </c>
      <c r="U10" s="3">
        <f t="shared" si="20"/>
        <v>187.5</v>
      </c>
    </row>
    <row r="11" spans="1:21" s="3" customFormat="1" ht="50.25" customHeight="1" x14ac:dyDescent="0.25">
      <c r="A11" s="14">
        <v>9</v>
      </c>
      <c r="B11" s="14" t="s">
        <v>80</v>
      </c>
      <c r="C11" s="14" t="s">
        <v>18</v>
      </c>
      <c r="D11" s="74">
        <v>5</v>
      </c>
      <c r="E11" s="13">
        <v>31</v>
      </c>
      <c r="F11" s="13">
        <v>25</v>
      </c>
      <c r="G11" s="13">
        <v>40.5</v>
      </c>
      <c r="H11" s="27"/>
      <c r="I11" s="27"/>
      <c r="J11" s="15">
        <f t="shared" si="13"/>
        <v>32.166666666666664</v>
      </c>
      <c r="K11" s="75">
        <f t="shared" si="0"/>
        <v>32.17</v>
      </c>
      <c r="L11" s="28">
        <f t="shared" si="14"/>
        <v>3</v>
      </c>
      <c r="M11" s="6">
        <f t="shared" si="15"/>
        <v>7.8155827251288983</v>
      </c>
      <c r="N11" s="6">
        <f t="shared" si="16"/>
        <v>24.297148368276371</v>
      </c>
      <c r="O11" s="27" t="str">
        <f t="shared" si="4"/>
        <v>ОДНОРОДНЫЕ</v>
      </c>
      <c r="P11" s="27">
        <f t="shared" si="17"/>
        <v>160.85000000000002</v>
      </c>
      <c r="S11" s="3">
        <f t="shared" si="10"/>
        <v>155</v>
      </c>
      <c r="T11" s="3">
        <f t="shared" si="11"/>
        <v>125</v>
      </c>
      <c r="U11" s="3">
        <f t="shared" si="12"/>
        <v>202.5</v>
      </c>
    </row>
    <row r="12" spans="1:21" s="3" customFormat="1" ht="50.25" customHeight="1" x14ac:dyDescent="0.25">
      <c r="A12" s="14">
        <v>10</v>
      </c>
      <c r="B12" s="14" t="s">
        <v>81</v>
      </c>
      <c r="C12" s="14" t="s">
        <v>18</v>
      </c>
      <c r="D12" s="74">
        <v>5</v>
      </c>
      <c r="E12" s="13">
        <v>40.5</v>
      </c>
      <c r="F12" s="13">
        <v>32</v>
      </c>
      <c r="G12" s="13">
        <v>42</v>
      </c>
      <c r="H12" s="27"/>
      <c r="I12" s="27"/>
      <c r="J12" s="15">
        <f t="shared" si="13"/>
        <v>38.166666666666664</v>
      </c>
      <c r="K12" s="13">
        <f t="shared" si="0"/>
        <v>38.17</v>
      </c>
      <c r="L12" s="28">
        <f t="shared" si="14"/>
        <v>3</v>
      </c>
      <c r="M12" s="13">
        <f t="shared" si="15"/>
        <v>5.3928965624544931</v>
      </c>
      <c r="N12" s="6">
        <f t="shared" si="16"/>
        <v>14.129859988963739</v>
      </c>
      <c r="O12" s="27" t="str">
        <f>IF(N12&lt;33,"ОДНОРОДНЫЕ","НЕОДНОРОДНЫЕ")</f>
        <v>ОДНОРОДНЫЕ</v>
      </c>
      <c r="P12" s="27">
        <f t="shared" si="17"/>
        <v>190.85000000000002</v>
      </c>
      <c r="S12" s="3">
        <f t="shared" ref="S12:S17" si="21">D12*E12</f>
        <v>202.5</v>
      </c>
      <c r="T12" s="3">
        <f t="shared" ref="T12:T17" si="22">D12*F12</f>
        <v>160</v>
      </c>
      <c r="U12" s="3">
        <f t="shared" ref="U12:U17" si="23">D12*G12</f>
        <v>210</v>
      </c>
    </row>
    <row r="13" spans="1:21" s="3" customFormat="1" ht="50.25" customHeight="1" x14ac:dyDescent="0.25">
      <c r="A13" s="14">
        <v>11</v>
      </c>
      <c r="B13" s="14" t="s">
        <v>82</v>
      </c>
      <c r="C13" s="14" t="s">
        <v>18</v>
      </c>
      <c r="D13" s="74">
        <v>5</v>
      </c>
      <c r="E13" s="13">
        <v>45</v>
      </c>
      <c r="F13" s="13">
        <v>30</v>
      </c>
      <c r="G13" s="13">
        <v>45</v>
      </c>
      <c r="H13" s="23"/>
      <c r="I13" s="23"/>
      <c r="J13" s="24">
        <f>AVERAGE(E13,F13,G13,H13,I13)</f>
        <v>40</v>
      </c>
      <c r="K13" s="13">
        <f t="shared" ref="K13:K17" si="24">ROUND(J13,2)</f>
        <v>40</v>
      </c>
      <c r="L13" s="25">
        <f t="shared" si="14"/>
        <v>3</v>
      </c>
      <c r="M13" s="13">
        <f t="shared" si="15"/>
        <v>8.6602540378443873</v>
      </c>
      <c r="N13" s="6">
        <f t="shared" si="16"/>
        <v>21.650635094610969</v>
      </c>
      <c r="O13" s="23" t="str">
        <f>IF(N13&lt;33,"ОДНОРОДНЫЕ","НЕОДНОРОДНЫЕ")</f>
        <v>ОДНОРОДНЫЕ</v>
      </c>
      <c r="P13" s="76">
        <f>K13*D13</f>
        <v>200</v>
      </c>
      <c r="S13" s="26">
        <f t="shared" si="21"/>
        <v>225</v>
      </c>
      <c r="T13" s="26">
        <f t="shared" si="22"/>
        <v>150</v>
      </c>
      <c r="U13" s="26">
        <f t="shared" si="23"/>
        <v>225</v>
      </c>
    </row>
    <row r="14" spans="1:21" ht="50.25" customHeight="1" x14ac:dyDescent="0.25">
      <c r="A14" s="14">
        <v>12</v>
      </c>
      <c r="B14" s="14" t="s">
        <v>83</v>
      </c>
      <c r="C14" s="14" t="s">
        <v>18</v>
      </c>
      <c r="D14" s="74">
        <v>5</v>
      </c>
      <c r="E14" s="13">
        <v>49.5</v>
      </c>
      <c r="F14" s="13">
        <v>48</v>
      </c>
      <c r="G14" s="13">
        <v>42</v>
      </c>
      <c r="J14" s="4">
        <f t="shared" ref="J14:J17" si="25">AVERAGE(E14,F14,G14,H14,I14)</f>
        <v>46.5</v>
      </c>
      <c r="K14" s="13">
        <f t="shared" si="24"/>
        <v>46.5</v>
      </c>
      <c r="L14" s="3">
        <f t="shared" si="14"/>
        <v>3</v>
      </c>
      <c r="M14" s="13">
        <f t="shared" si="15"/>
        <v>3.9686269665968861</v>
      </c>
      <c r="N14" s="6">
        <f t="shared" si="16"/>
        <v>8.5346816485954538</v>
      </c>
      <c r="O14" s="23" t="str">
        <f>IF(N14&lt;33,"ОДНОРОДНЫЕ","НЕОДНОРОДНЫЕ")</f>
        <v>ОДНОРОДНЫЕ</v>
      </c>
      <c r="P14" s="76">
        <f>K14*D14</f>
        <v>232.5</v>
      </c>
      <c r="S14" s="1">
        <f t="shared" si="21"/>
        <v>247.5</v>
      </c>
      <c r="T14" s="1">
        <f t="shared" si="22"/>
        <v>240</v>
      </c>
      <c r="U14" s="1">
        <f t="shared" si="23"/>
        <v>210</v>
      </c>
    </row>
    <row r="15" spans="1:21" ht="50.25" customHeight="1" x14ac:dyDescent="0.25">
      <c r="A15" s="14">
        <v>13</v>
      </c>
      <c r="B15" s="14" t="s">
        <v>84</v>
      </c>
      <c r="C15" s="14" t="s">
        <v>18</v>
      </c>
      <c r="D15" s="74">
        <v>5</v>
      </c>
      <c r="E15" s="13">
        <v>54</v>
      </c>
      <c r="F15" s="13">
        <v>51</v>
      </c>
      <c r="G15" s="13">
        <v>52.5</v>
      </c>
      <c r="H15" s="10"/>
      <c r="I15" s="10"/>
      <c r="J15" s="10">
        <f t="shared" si="25"/>
        <v>52.5</v>
      </c>
      <c r="K15" s="13">
        <f t="shared" si="24"/>
        <v>52.5</v>
      </c>
      <c r="L15" s="9">
        <f t="shared" si="14"/>
        <v>3</v>
      </c>
      <c r="M15" s="13">
        <f t="shared" si="15"/>
        <v>1.5</v>
      </c>
      <c r="N15" s="6">
        <f t="shared" si="16"/>
        <v>2.8571428571428572</v>
      </c>
      <c r="O15" s="23" t="str">
        <f t="shared" ref="O15:O17" si="26">IF(N15&lt;33,"ОДНОРОДНЫЕ","НЕОДНОРОДНЫЕ")</f>
        <v>ОДНОРОДНЫЕ</v>
      </c>
      <c r="P15" s="76">
        <f>K15*D15</f>
        <v>262.5</v>
      </c>
      <c r="Q15" s="8"/>
      <c r="S15" s="1">
        <f t="shared" si="21"/>
        <v>270</v>
      </c>
      <c r="T15" s="1">
        <f t="shared" si="22"/>
        <v>255</v>
      </c>
      <c r="U15" s="1">
        <f t="shared" si="23"/>
        <v>262.5</v>
      </c>
    </row>
    <row r="16" spans="1:21" ht="50.25" customHeight="1" x14ac:dyDescent="0.25">
      <c r="A16" s="14">
        <v>14</v>
      </c>
      <c r="B16" s="14" t="s">
        <v>85</v>
      </c>
      <c r="C16" s="14" t="s">
        <v>18</v>
      </c>
      <c r="D16" s="74">
        <v>300</v>
      </c>
      <c r="E16" s="13">
        <v>2.5</v>
      </c>
      <c r="F16" s="13">
        <v>2.9</v>
      </c>
      <c r="G16" s="13">
        <v>1.5</v>
      </c>
      <c r="J16" s="4">
        <f t="shared" si="25"/>
        <v>2.3000000000000003</v>
      </c>
      <c r="K16" s="13">
        <f>ROUND(J16,2)</f>
        <v>2.2999999999999998</v>
      </c>
      <c r="L16" s="3">
        <f t="shared" si="14"/>
        <v>3</v>
      </c>
      <c r="M16" s="13">
        <f t="shared" si="15"/>
        <v>0.72111025509279691</v>
      </c>
      <c r="N16" s="6">
        <f t="shared" si="16"/>
        <v>31.352619786643345</v>
      </c>
      <c r="O16" s="23" t="str">
        <f t="shared" si="26"/>
        <v>ОДНОРОДНЫЕ</v>
      </c>
      <c r="P16" s="76">
        <f>K16*D16</f>
        <v>690</v>
      </c>
      <c r="S16" s="1">
        <f t="shared" si="21"/>
        <v>750</v>
      </c>
      <c r="T16" s="1">
        <f t="shared" si="22"/>
        <v>870</v>
      </c>
      <c r="U16" s="1">
        <f t="shared" si="23"/>
        <v>450</v>
      </c>
    </row>
    <row r="17" spans="1:21" ht="50.25" customHeight="1" x14ac:dyDescent="0.25">
      <c r="A17" s="14">
        <v>15</v>
      </c>
      <c r="B17" s="14" t="s">
        <v>86</v>
      </c>
      <c r="C17" s="14" t="s">
        <v>18</v>
      </c>
      <c r="D17" s="74">
        <v>300</v>
      </c>
      <c r="E17" s="13">
        <v>2.5</v>
      </c>
      <c r="F17" s="13">
        <v>2.9</v>
      </c>
      <c r="G17" s="13">
        <v>1.5</v>
      </c>
      <c r="J17" s="4">
        <f t="shared" si="25"/>
        <v>2.3000000000000003</v>
      </c>
      <c r="K17" s="13">
        <f t="shared" si="24"/>
        <v>2.2999999999999998</v>
      </c>
      <c r="L17" s="3">
        <f t="shared" ref="L17" si="27">COUNT(E17:I17)</f>
        <v>3</v>
      </c>
      <c r="M17" s="13">
        <f t="shared" ref="M17" si="28">STDEV(E17,F17,G17,H17,I17)</f>
        <v>0.72111025509279691</v>
      </c>
      <c r="N17" s="6">
        <f t="shared" ref="N17" si="29">M17/J17*100</f>
        <v>31.352619786643345</v>
      </c>
      <c r="O17" s="23" t="str">
        <f t="shared" si="26"/>
        <v>ОДНОРОДНЫЕ</v>
      </c>
      <c r="P17" s="76">
        <f t="shared" ref="P17" si="30">K17*D17</f>
        <v>690</v>
      </c>
      <c r="S17" s="1">
        <f t="shared" si="21"/>
        <v>750</v>
      </c>
      <c r="T17" s="1">
        <f t="shared" si="22"/>
        <v>870</v>
      </c>
      <c r="U17" s="1">
        <f t="shared" si="23"/>
        <v>450</v>
      </c>
    </row>
    <row r="19" spans="1:21" ht="31.5" customHeight="1" x14ac:dyDescent="0.25">
      <c r="A19" s="77" t="s">
        <v>15</v>
      </c>
      <c r="B19" s="77"/>
      <c r="C19" s="84">
        <f>SUM(P3:P17)</f>
        <v>28404.190000000002</v>
      </c>
      <c r="D19" s="84"/>
      <c r="E19" s="84" t="str">
        <f>SUBSTITUTE(PROPER(INDEX(n_4,MID(TEXT(C19,n0),1,1)+1)&amp;INDEX(n0x,MID(TEXT(C19,n0),2,1)+1,MID(TEXT(C19,n0),3,1)+1)&amp;IF(-MID(TEXT(C19,n0),1,3),"миллиард"&amp;VLOOKUP(MID(TEXT(C19,n0),3,1)*AND(MID(TEXT(C19,n0),2,1)-1),мил,2),"")&amp;INDEX(n_4,MID(TEXT(C19,n0),4,1)+1)&amp;INDEX(n0x,MID(TEXT(C19,n0),5,1)+1,MID(TEXT(C19,n0),6,1)+1)&amp;IF(-MID(TEXT(C19,n0),4,3),"миллион"&amp;VLOOKUP(MID(TEXT(C19,n0),6,1)*AND(MID(TEXT(C19,n0),5,1)-1),мил,2),"")&amp;INDEX(n_4,MID(TEXT(C19,n0),7,1)+1)&amp;INDEX(n1x,MID(TEXT(C19,n0),8,1)+1,MID(TEXT(C19,n0),9,1)+1)&amp;IF(-MID(TEXT(C19,n0),7,3),VLOOKUP(MID(TEXT(C19,n0),9,1)*AND(MID(TEXT(C19,n0),8,1)-1),тыс,2),"")&amp;INDEX(n_4,MID(TEXT(C19,n0),10,1)+1)&amp;INDEX(n0x,MID(TEXT(C19,n0),11,1)+1,MID(TEXT(C19,n0),12,1)+1)),"z"," ")&amp;IF(TRUNC(TEXT(C19,n0)),"","Ноль ")&amp;"рубл"&amp;VLOOKUP(MOD(MAX(MOD(MID(TEXT(C19,n0),11,2)-11,100),9),10),{0,"ь ";1,"я ";4,"ей "},2)&amp;RIGHT(TEXT(C19,n0),2)&amp;" копе"&amp;VLOOKUP(MOD(MAX(MOD(RIGHT(TEXT(C19,n0),2)-11,100),9),10),{0,"йка";1,"йки";4,"ек"},2)</f>
        <v>Двадцать восемь тысяч четыреста четыре рубля 19 копеек</v>
      </c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7"/>
      <c r="R19" s="16"/>
      <c r="S19" s="16"/>
      <c r="T19" s="16"/>
    </row>
  </sheetData>
  <mergeCells count="13">
    <mergeCell ref="A19:B19"/>
    <mergeCell ref="P1:P2"/>
    <mergeCell ref="J1:J2"/>
    <mergeCell ref="B1:B2"/>
    <mergeCell ref="K1:K2"/>
    <mergeCell ref="L1:L2"/>
    <mergeCell ref="M1:M2"/>
    <mergeCell ref="N1:N2"/>
    <mergeCell ref="O1:O2"/>
    <mergeCell ref="C1:D1"/>
    <mergeCell ref="A1:A2"/>
    <mergeCell ref="C19:D19"/>
    <mergeCell ref="E19:P19"/>
  </mergeCells>
  <conditionalFormatting sqref="O3:O13">
    <cfRule type="containsText" dxfId="11" priority="10" operator="containsText" text="НЕ">
      <formula>NOT(ISERROR(SEARCH("НЕ",O3)))</formula>
    </cfRule>
    <cfRule type="containsText" dxfId="10" priority="11" operator="containsText" text="ОДНОРОДНЫЕ">
      <formula>NOT(ISERROR(SEARCH("ОДНОРОДНЫЕ",O3)))</formula>
    </cfRule>
    <cfRule type="containsText" dxfId="9" priority="12" operator="containsText" text="НЕОДНОРОДНЫЕ">
      <formula>NOT(ISERROR(SEARCH("НЕОДНОРОДНЫЕ",O3)))</formula>
    </cfRule>
  </conditionalFormatting>
  <conditionalFormatting sqref="O3:O13">
    <cfRule type="containsText" dxfId="8" priority="7" operator="containsText" text="НЕОДНОРОДНЫЕ">
      <formula>NOT(ISERROR(SEARCH("НЕОДНОРОДНЫЕ",O3)))</formula>
    </cfRule>
    <cfRule type="containsText" dxfId="7" priority="8" operator="containsText" text="ОДНОРОДНЫЕ">
      <formula>NOT(ISERROR(SEARCH("ОДНОРОДНЫЕ",O3)))</formula>
    </cfRule>
    <cfRule type="containsText" dxfId="6" priority="9" operator="containsText" text="НЕОДНОРОДНЫЕ">
      <formula>NOT(ISERROR(SEARCH("НЕОДНОРОДНЫЕ",O3)))</formula>
    </cfRule>
  </conditionalFormatting>
  <conditionalFormatting sqref="O14:O17">
    <cfRule type="containsText" dxfId="5" priority="4" operator="containsText" text="НЕ">
      <formula>NOT(ISERROR(SEARCH("НЕ",O14)))</formula>
    </cfRule>
    <cfRule type="containsText" dxfId="4" priority="5" operator="containsText" text="ОДНОРОДНЫЕ">
      <formula>NOT(ISERROR(SEARCH("ОДНОРОДНЫЕ",O14)))</formula>
    </cfRule>
    <cfRule type="containsText" dxfId="3" priority="6" operator="containsText" text="НЕОДНОРОДНЫЕ">
      <formula>NOT(ISERROR(SEARCH("НЕОДНОРОДНЫЕ",O14)))</formula>
    </cfRule>
  </conditionalFormatting>
  <conditionalFormatting sqref="O14:O17">
    <cfRule type="containsText" dxfId="2" priority="1" operator="containsText" text="НЕОДНОРОДНЫЕ">
      <formula>NOT(ISERROR(SEARCH("НЕОДНОРОДНЫЕ",O14)))</formula>
    </cfRule>
    <cfRule type="containsText" dxfId="1" priority="2" operator="containsText" text="ОДНОРОДНЫЕ">
      <formula>NOT(ISERROR(SEARCH("ОДНОРОДНЫЕ",O14)))</formula>
    </cfRule>
    <cfRule type="containsText" dxfId="0" priority="3" operator="containsText" text="НЕОДНОРОДНЫЕ">
      <formula>NOT(ISERROR(SEARCH("НЕОДНОРОДНЫЕ",O14)))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workbookViewId="0">
      <selection activeCell="U2" sqref="U2:U12"/>
    </sheetView>
  </sheetViews>
  <sheetFormatPr defaultRowHeight="11.25" x14ac:dyDescent="0.2"/>
  <cols>
    <col min="1" max="1" width="9.140625" style="61"/>
    <col min="2" max="2" width="24.85546875" style="61" customWidth="1"/>
    <col min="3" max="9" width="9.140625" style="61"/>
    <col min="10" max="10" width="22.28515625" style="61" customWidth="1"/>
    <col min="11" max="17" width="9.140625" style="61"/>
    <col min="18" max="18" width="20.85546875" style="61" customWidth="1"/>
    <col min="19" max="16384" width="9.140625" style="61"/>
  </cols>
  <sheetData>
    <row r="1" spans="1:23" ht="43.5" thickBot="1" x14ac:dyDescent="0.25">
      <c r="A1" s="29" t="s">
        <v>19</v>
      </c>
      <c r="B1" s="30" t="s">
        <v>20</v>
      </c>
      <c r="C1" s="31" t="s">
        <v>21</v>
      </c>
      <c r="D1" s="32" t="s">
        <v>22</v>
      </c>
      <c r="E1" s="33" t="s">
        <v>23</v>
      </c>
      <c r="F1" s="33" t="s">
        <v>24</v>
      </c>
      <c r="G1" s="29" t="s">
        <v>25</v>
      </c>
      <c r="J1" s="45" t="s">
        <v>26</v>
      </c>
      <c r="K1" s="46" t="s">
        <v>27</v>
      </c>
      <c r="L1" s="47" t="s">
        <v>28</v>
      </c>
      <c r="M1" s="48" t="s">
        <v>29</v>
      </c>
      <c r="N1" s="49" t="s">
        <v>30</v>
      </c>
      <c r="Q1" s="62" t="s">
        <v>31</v>
      </c>
      <c r="R1" s="63" t="s">
        <v>32</v>
      </c>
      <c r="S1" s="64" t="s">
        <v>27</v>
      </c>
      <c r="T1" s="62" t="s">
        <v>33</v>
      </c>
      <c r="U1" s="65" t="s">
        <v>34</v>
      </c>
      <c r="V1" s="65" t="s">
        <v>35</v>
      </c>
      <c r="W1" s="66" t="s">
        <v>36</v>
      </c>
    </row>
    <row r="2" spans="1:23" ht="34.5" thickBot="1" x14ac:dyDescent="0.25">
      <c r="A2" s="34">
        <v>1</v>
      </c>
      <c r="B2" s="35" t="s">
        <v>37</v>
      </c>
      <c r="C2" s="36" t="s">
        <v>18</v>
      </c>
      <c r="D2" s="37">
        <v>10</v>
      </c>
      <c r="E2" s="38">
        <v>604</v>
      </c>
      <c r="F2" s="38">
        <v>6040</v>
      </c>
      <c r="G2" s="33" t="s">
        <v>38</v>
      </c>
      <c r="J2" s="49" t="s">
        <v>39</v>
      </c>
      <c r="K2" s="50">
        <v>10</v>
      </c>
      <c r="L2" s="51" t="s">
        <v>40</v>
      </c>
      <c r="M2" s="52">
        <v>725</v>
      </c>
      <c r="N2" s="52">
        <v>7250</v>
      </c>
      <c r="Q2" s="67">
        <v>1</v>
      </c>
      <c r="R2" s="68" t="s">
        <v>37</v>
      </c>
      <c r="S2" s="67">
        <v>10</v>
      </c>
      <c r="T2" s="69" t="s">
        <v>41</v>
      </c>
      <c r="U2" s="70">
        <v>646</v>
      </c>
      <c r="V2" s="70">
        <v>6460</v>
      </c>
      <c r="W2" s="71" t="s">
        <v>38</v>
      </c>
    </row>
    <row r="3" spans="1:23" ht="34.5" thickBot="1" x14ac:dyDescent="0.25">
      <c r="A3" s="34">
        <v>2</v>
      </c>
      <c r="B3" s="35" t="s">
        <v>42</v>
      </c>
      <c r="C3" s="36" t="s">
        <v>18</v>
      </c>
      <c r="D3" s="37">
        <v>10</v>
      </c>
      <c r="E3" s="38">
        <v>715</v>
      </c>
      <c r="F3" s="38">
        <v>7150</v>
      </c>
      <c r="G3" s="33" t="s">
        <v>38</v>
      </c>
      <c r="J3" s="49" t="s">
        <v>43</v>
      </c>
      <c r="K3" s="50">
        <v>10</v>
      </c>
      <c r="L3" s="51" t="s">
        <v>40</v>
      </c>
      <c r="M3" s="52">
        <v>858</v>
      </c>
      <c r="N3" s="52">
        <v>8580</v>
      </c>
      <c r="Q3" s="67">
        <v>2</v>
      </c>
      <c r="R3" s="68" t="s">
        <v>42</v>
      </c>
      <c r="S3" s="67">
        <v>10</v>
      </c>
      <c r="T3" s="69" t="s">
        <v>40</v>
      </c>
      <c r="U3" s="70">
        <v>765</v>
      </c>
      <c r="V3" s="70">
        <v>7650</v>
      </c>
      <c r="W3" s="71" t="s">
        <v>38</v>
      </c>
    </row>
    <row r="4" spans="1:23" ht="34.5" thickBot="1" x14ac:dyDescent="0.25">
      <c r="A4" s="34">
        <v>3</v>
      </c>
      <c r="B4" s="35" t="s">
        <v>44</v>
      </c>
      <c r="C4" s="36" t="s">
        <v>18</v>
      </c>
      <c r="D4" s="37">
        <v>10</v>
      </c>
      <c r="E4" s="38">
        <v>798</v>
      </c>
      <c r="F4" s="38">
        <v>7980</v>
      </c>
      <c r="G4" s="33" t="s">
        <v>38</v>
      </c>
      <c r="J4" s="49" t="s">
        <v>45</v>
      </c>
      <c r="K4" s="50">
        <v>10</v>
      </c>
      <c r="L4" s="51" t="s">
        <v>40</v>
      </c>
      <c r="M4" s="52">
        <v>958</v>
      </c>
      <c r="N4" s="52">
        <v>9580</v>
      </c>
      <c r="Q4" s="67">
        <v>3</v>
      </c>
      <c r="R4" s="68" t="s">
        <v>44</v>
      </c>
      <c r="S4" s="67">
        <v>10</v>
      </c>
      <c r="T4" s="69" t="s">
        <v>40</v>
      </c>
      <c r="U4" s="70">
        <v>854</v>
      </c>
      <c r="V4" s="70">
        <v>8540</v>
      </c>
      <c r="W4" s="71" t="s">
        <v>46</v>
      </c>
    </row>
    <row r="5" spans="1:23" ht="34.5" thickBot="1" x14ac:dyDescent="0.25">
      <c r="A5" s="34">
        <v>4</v>
      </c>
      <c r="B5" s="35" t="s">
        <v>47</v>
      </c>
      <c r="C5" s="36" t="s">
        <v>18</v>
      </c>
      <c r="D5" s="37">
        <v>30</v>
      </c>
      <c r="E5" s="38">
        <v>674</v>
      </c>
      <c r="F5" s="38">
        <v>20220</v>
      </c>
      <c r="G5" s="33" t="s">
        <v>38</v>
      </c>
      <c r="J5" s="49" t="s">
        <v>48</v>
      </c>
      <c r="K5" s="50">
        <v>30</v>
      </c>
      <c r="L5" s="51" t="s">
        <v>40</v>
      </c>
      <c r="M5" s="52">
        <v>809</v>
      </c>
      <c r="N5" s="52">
        <v>24270</v>
      </c>
      <c r="Q5" s="67">
        <v>4</v>
      </c>
      <c r="R5" s="68" t="s">
        <v>47</v>
      </c>
      <c r="S5" s="67">
        <v>30</v>
      </c>
      <c r="T5" s="69" t="s">
        <v>40</v>
      </c>
      <c r="U5" s="70">
        <v>721</v>
      </c>
      <c r="V5" s="72">
        <v>21630</v>
      </c>
      <c r="W5" s="71" t="s">
        <v>38</v>
      </c>
    </row>
    <row r="6" spans="1:23" ht="12" thickBot="1" x14ac:dyDescent="0.25">
      <c r="A6" s="34">
        <v>5</v>
      </c>
      <c r="B6" s="39" t="s">
        <v>49</v>
      </c>
      <c r="C6" s="36" t="s">
        <v>18</v>
      </c>
      <c r="D6" s="37">
        <v>2</v>
      </c>
      <c r="E6" s="38">
        <v>8353</v>
      </c>
      <c r="F6" s="38">
        <v>16706</v>
      </c>
      <c r="G6" s="36" t="s">
        <v>50</v>
      </c>
      <c r="J6" s="53" t="s">
        <v>51</v>
      </c>
      <c r="K6" s="50">
        <v>2</v>
      </c>
      <c r="L6" s="51" t="s">
        <v>40</v>
      </c>
      <c r="M6" s="52">
        <v>10024</v>
      </c>
      <c r="N6" s="52">
        <v>20048</v>
      </c>
      <c r="Q6" s="67">
        <v>5</v>
      </c>
      <c r="R6" s="69" t="s">
        <v>49</v>
      </c>
      <c r="S6" s="67">
        <v>2</v>
      </c>
      <c r="T6" s="69" t="s">
        <v>40</v>
      </c>
      <c r="U6" s="70">
        <v>8938</v>
      </c>
      <c r="V6" s="72">
        <v>17876</v>
      </c>
      <c r="W6" s="71" t="s">
        <v>50</v>
      </c>
    </row>
    <row r="7" spans="1:23" ht="34.5" thickBot="1" x14ac:dyDescent="0.25">
      <c r="A7" s="34">
        <v>6</v>
      </c>
      <c r="B7" s="40" t="s">
        <v>52</v>
      </c>
      <c r="C7" s="36" t="s">
        <v>18</v>
      </c>
      <c r="D7" s="37">
        <v>10</v>
      </c>
      <c r="E7" s="38">
        <v>1126</v>
      </c>
      <c r="F7" s="38">
        <v>11260</v>
      </c>
      <c r="G7" s="33" t="s">
        <v>38</v>
      </c>
      <c r="J7" s="49" t="s">
        <v>53</v>
      </c>
      <c r="K7" s="50">
        <v>10</v>
      </c>
      <c r="L7" s="51" t="s">
        <v>40</v>
      </c>
      <c r="M7" s="52">
        <v>1351</v>
      </c>
      <c r="N7" s="52">
        <v>13510</v>
      </c>
      <c r="Q7" s="67">
        <v>6</v>
      </c>
      <c r="R7" s="68" t="s">
        <v>52</v>
      </c>
      <c r="S7" s="67">
        <v>10</v>
      </c>
      <c r="T7" s="69" t="s">
        <v>40</v>
      </c>
      <c r="U7" s="70">
        <v>1205</v>
      </c>
      <c r="V7" s="72">
        <v>12050</v>
      </c>
      <c r="W7" s="71" t="s">
        <v>38</v>
      </c>
    </row>
    <row r="8" spans="1:23" ht="34.5" thickBot="1" x14ac:dyDescent="0.25">
      <c r="A8" s="34">
        <v>7</v>
      </c>
      <c r="B8" s="35" t="s">
        <v>54</v>
      </c>
      <c r="C8" s="36" t="s">
        <v>18</v>
      </c>
      <c r="D8" s="37">
        <v>12</v>
      </c>
      <c r="E8" s="38">
        <v>886</v>
      </c>
      <c r="F8" s="38">
        <v>10632</v>
      </c>
      <c r="G8" s="33" t="s">
        <v>38</v>
      </c>
      <c r="J8" s="49" t="s">
        <v>55</v>
      </c>
      <c r="K8" s="50">
        <v>12</v>
      </c>
      <c r="L8" s="51" t="s">
        <v>40</v>
      </c>
      <c r="M8" s="52">
        <v>1063</v>
      </c>
      <c r="N8" s="52">
        <v>12756</v>
      </c>
      <c r="Q8" s="67">
        <v>7</v>
      </c>
      <c r="R8" s="68" t="s">
        <v>56</v>
      </c>
      <c r="S8" s="67">
        <v>12</v>
      </c>
      <c r="T8" s="69" t="s">
        <v>40</v>
      </c>
      <c r="U8" s="70">
        <v>948</v>
      </c>
      <c r="V8" s="72">
        <v>11376</v>
      </c>
      <c r="W8" s="71" t="s">
        <v>46</v>
      </c>
    </row>
    <row r="9" spans="1:23" ht="23.25" thickBot="1" x14ac:dyDescent="0.25">
      <c r="A9" s="41">
        <v>8</v>
      </c>
      <c r="B9" s="39" t="s">
        <v>57</v>
      </c>
      <c r="C9" s="36" t="s">
        <v>18</v>
      </c>
      <c r="D9" s="37">
        <v>10</v>
      </c>
      <c r="E9" s="38">
        <v>536</v>
      </c>
      <c r="F9" s="38">
        <v>5360</v>
      </c>
      <c r="G9" s="42" t="s">
        <v>58</v>
      </c>
      <c r="J9" s="54" t="s">
        <v>59</v>
      </c>
      <c r="K9" s="50">
        <v>10</v>
      </c>
      <c r="L9" s="51" t="s">
        <v>40</v>
      </c>
      <c r="M9" s="52">
        <v>643</v>
      </c>
      <c r="N9" s="52">
        <v>6430</v>
      </c>
      <c r="Q9" s="67">
        <v>8</v>
      </c>
      <c r="R9" s="69" t="s">
        <v>60</v>
      </c>
      <c r="S9" s="67">
        <v>10</v>
      </c>
      <c r="T9" s="69" t="s">
        <v>40</v>
      </c>
      <c r="U9" s="70">
        <v>574</v>
      </c>
      <c r="V9" s="70">
        <v>5740</v>
      </c>
      <c r="W9" s="69" t="s">
        <v>61</v>
      </c>
    </row>
    <row r="10" spans="1:23" ht="23.25" thickBot="1" x14ac:dyDescent="0.25">
      <c r="A10" s="34">
        <v>9</v>
      </c>
      <c r="B10" s="35" t="s">
        <v>62</v>
      </c>
      <c r="C10" s="36" t="s">
        <v>18</v>
      </c>
      <c r="D10" s="37">
        <v>1</v>
      </c>
      <c r="E10" s="38">
        <v>9540</v>
      </c>
      <c r="F10" s="38">
        <v>9540</v>
      </c>
      <c r="G10" s="33" t="s">
        <v>63</v>
      </c>
      <c r="J10" s="49" t="s">
        <v>64</v>
      </c>
      <c r="K10" s="50">
        <v>1</v>
      </c>
      <c r="L10" s="51" t="s">
        <v>40</v>
      </c>
      <c r="M10" s="52">
        <v>11448</v>
      </c>
      <c r="N10" s="52">
        <v>11448</v>
      </c>
      <c r="Q10" s="67">
        <v>9</v>
      </c>
      <c r="R10" s="68" t="s">
        <v>65</v>
      </c>
      <c r="S10" s="67">
        <v>1</v>
      </c>
      <c r="T10" s="69" t="s">
        <v>40</v>
      </c>
      <c r="U10" s="72">
        <v>10208</v>
      </c>
      <c r="V10" s="72">
        <v>10208</v>
      </c>
      <c r="W10" s="69" t="s">
        <v>63</v>
      </c>
    </row>
    <row r="11" spans="1:23" ht="12" thickBot="1" x14ac:dyDescent="0.25">
      <c r="A11" s="43">
        <v>10</v>
      </c>
      <c r="B11" s="31" t="s">
        <v>66</v>
      </c>
      <c r="C11" s="36" t="s">
        <v>18</v>
      </c>
      <c r="D11" s="37">
        <v>3</v>
      </c>
      <c r="E11" s="38">
        <v>1701</v>
      </c>
      <c r="F11" s="38">
        <v>5103</v>
      </c>
      <c r="G11" s="33" t="s">
        <v>63</v>
      </c>
      <c r="J11" s="55" t="s">
        <v>67</v>
      </c>
      <c r="K11" s="56">
        <v>3</v>
      </c>
      <c r="L11" s="57" t="s">
        <v>40</v>
      </c>
      <c r="M11" s="58">
        <v>2041</v>
      </c>
      <c r="N11" s="59">
        <v>6123</v>
      </c>
      <c r="Q11" s="67">
        <v>10</v>
      </c>
      <c r="R11" s="69" t="s">
        <v>68</v>
      </c>
      <c r="S11" s="67">
        <v>3</v>
      </c>
      <c r="T11" s="69" t="s">
        <v>40</v>
      </c>
      <c r="U11" s="70">
        <v>1820</v>
      </c>
      <c r="V11" s="70">
        <v>5460</v>
      </c>
      <c r="W11" s="69" t="s">
        <v>63</v>
      </c>
    </row>
    <row r="12" spans="1:23" ht="45.75" thickBot="1" x14ac:dyDescent="0.25">
      <c r="A12" s="44">
        <v>11</v>
      </c>
      <c r="B12" s="35" t="s">
        <v>69</v>
      </c>
      <c r="C12" s="36" t="s">
        <v>18</v>
      </c>
      <c r="D12" s="37">
        <v>1</v>
      </c>
      <c r="E12" s="38">
        <v>5485</v>
      </c>
      <c r="F12" s="38">
        <v>5485</v>
      </c>
      <c r="G12" s="33" t="s">
        <v>63</v>
      </c>
      <c r="J12" s="60" t="s">
        <v>70</v>
      </c>
      <c r="K12" s="50">
        <v>1</v>
      </c>
      <c r="L12" s="51" t="s">
        <v>40</v>
      </c>
      <c r="M12" s="52">
        <v>6582</v>
      </c>
      <c r="N12" s="52">
        <v>6582</v>
      </c>
      <c r="Q12" s="67">
        <v>11</v>
      </c>
      <c r="R12" s="73" t="s">
        <v>71</v>
      </c>
      <c r="S12" s="67">
        <v>1</v>
      </c>
      <c r="T12" s="69" t="s">
        <v>40</v>
      </c>
      <c r="U12" s="70">
        <v>5869</v>
      </c>
      <c r="V12" s="70">
        <v>5869</v>
      </c>
      <c r="W12" s="6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2026-04-22T04:22:05Z</dcterms:modified>
</cp:coreProperties>
</file>