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1"/>
  <workbookPr filterPrivacy="1"/>
  <xr:revisionPtr revIDLastSave="0" documentId="13_ncr:1_{750A444F-8FE7-4A9A-8BA1-549DD4C90D5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7" i="6" l="1"/>
  <c r="L18" i="6"/>
  <c r="K17" i="6"/>
  <c r="K18" i="6"/>
  <c r="J17" i="6"/>
  <c r="J18" i="6"/>
  <c r="O17" i="6"/>
  <c r="P17" i="6" s="1"/>
  <c r="O18" i="6"/>
  <c r="P18" i="6" s="1"/>
  <c r="J20" i="6" l="1"/>
  <c r="K20" i="6"/>
  <c r="L20" i="6"/>
  <c r="J16" i="6"/>
  <c r="K16" i="6"/>
  <c r="L16" i="6"/>
  <c r="O16" i="6"/>
  <c r="P16" i="6" s="1"/>
  <c r="J15" i="6"/>
  <c r="K15" i="6"/>
  <c r="L15" i="6"/>
  <c r="O15" i="6"/>
  <c r="P15" i="6" s="1"/>
  <c r="J14" i="6"/>
  <c r="K14" i="6"/>
  <c r="L14" i="6"/>
  <c r="O14" i="6"/>
  <c r="P14" i="6" s="1"/>
  <c r="O12" i="6" l="1"/>
  <c r="P12" i="6" s="1"/>
  <c r="L12" i="6"/>
  <c r="K12" i="6"/>
  <c r="J12" i="6"/>
  <c r="O11" i="6"/>
  <c r="P11" i="6" s="1"/>
  <c r="L11" i="6"/>
  <c r="K11" i="6"/>
  <c r="J11" i="6"/>
  <c r="O10" i="6"/>
  <c r="P10" i="6" s="1"/>
  <c r="L10" i="6"/>
  <c r="K10" i="6"/>
  <c r="J10" i="6"/>
  <c r="O13" i="6"/>
  <c r="P13" i="6" s="1"/>
  <c r="L13" i="6"/>
  <c r="K13" i="6"/>
  <c r="J13" i="6"/>
  <c r="O9" i="6" l="1"/>
  <c r="P9" i="6" s="1"/>
  <c r="L9" i="6"/>
  <c r="K9" i="6"/>
  <c r="J9" i="6"/>
  <c r="O19" i="6" l="1"/>
  <c r="P19" i="6" s="1"/>
  <c r="P20" i="6" s="1"/>
  <c r="L19" i="6"/>
  <c r="K19" i="6"/>
  <c r="J19" i="6"/>
</calcChain>
</file>

<file path=xl/sharedStrings.xml><?xml version="1.0" encoding="utf-8"?>
<sst xmlns="http://schemas.openxmlformats.org/spreadsheetml/2006/main" count="66" uniqueCount="42">
  <si>
    <t>Наименование товара                         Основные характеристики объекта закупки</t>
  </si>
  <si>
    <t>Номер источника</t>
  </si>
  <si>
    <t>Среднее значение цены</t>
  </si>
  <si>
    <t>Среднее квадратичное отклонение</t>
  </si>
  <si>
    <t>Коэффициент вариации (д.б. &lt; 33%)</t>
  </si>
  <si>
    <t>Ед. изм.</t>
  </si>
  <si>
    <t>Количество объекта закупки</t>
  </si>
  <si>
    <t>НМЦ объекта закупки</t>
  </si>
  <si>
    <t>Значение цены указаное в источнике</t>
  </si>
  <si>
    <t>№ ПП</t>
  </si>
  <si>
    <r>
      <t xml:space="preserve">Используемый метод определения НМЦК:  </t>
    </r>
    <r>
      <rPr>
        <sz val="11"/>
        <color indexed="8"/>
        <rFont val="Times New Roman"/>
        <family val="1"/>
        <charset val="204"/>
      </rPr>
      <t xml:space="preserve">Метод сопоставимых рыночных цен (анализ рынка) </t>
    </r>
  </si>
  <si>
    <t xml:space="preserve">                         Обоснование начальной (максимальной) цены контракта</t>
  </si>
  <si>
    <t>Цена за 1 ед., используемая для расчета максимальной цены контракта</t>
  </si>
  <si>
    <t>ОКПД2/КТРУ</t>
  </si>
  <si>
    <t>шт</t>
  </si>
  <si>
    <t xml:space="preserve">Информация об установлении приоритета товарам российского происхождения
</t>
  </si>
  <si>
    <t>НИЦК</t>
  </si>
  <si>
    <t>Наименьшее значение цены контракта</t>
  </si>
  <si>
    <t>ограничение</t>
  </si>
  <si>
    <t>преимущество</t>
  </si>
  <si>
    <t>запрет (запрет не применяется на основании пункта 5 подпункта и) Постановления правительства №1875 от 23.12.2024)</t>
  </si>
  <si>
    <t>поставка комплектующих для текущего ремонта напольного покрытия  ВК "Политехник"</t>
  </si>
  <si>
    <t>Линолеум ширина 3,5 метра</t>
  </si>
  <si>
    <t>22.23.15.000</t>
  </si>
  <si>
    <t>Линолеум ширина 3 метра</t>
  </si>
  <si>
    <t>м2</t>
  </si>
  <si>
    <t>Шнур для сварки линолеума</t>
  </si>
  <si>
    <t>28.29.70.110</t>
  </si>
  <si>
    <t xml:space="preserve"> </t>
  </si>
  <si>
    <t>пог.м</t>
  </si>
  <si>
    <t>Профиль стыкоперекрывающий</t>
  </si>
  <si>
    <t>24.42.22.139</t>
  </si>
  <si>
    <t>22.23.19.190</t>
  </si>
  <si>
    <t>Заглушки торцевые с текстурой левая</t>
  </si>
  <si>
    <t>Заглушки торцевые с текстурой правая</t>
  </si>
  <si>
    <t>Соединитель с текстурой</t>
  </si>
  <si>
    <t>Угол внутренний с текстурой</t>
  </si>
  <si>
    <t>Угол наружный с текстурой</t>
  </si>
  <si>
    <t>Коммерческое предложение Поставщика № 1 счет от 13.08.2026 №М004483</t>
  </si>
  <si>
    <t>Коммерческое предложение Поставщика № 2 счет от 13.08.2026 №М004484</t>
  </si>
  <si>
    <t>Коммерческое предложение Поставщика № 3 счет от 13.08.2026 №М004486</t>
  </si>
  <si>
    <t>Плинтус пластиковый Дуб английский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</si>
</sst>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&quot;р.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0" borderId="0"/>
  </cellStyleXfs>
  <cellXfs count="55">
    <xf numFmtId="0" fontId="0" fillId="0" borderId="0" xfId="0"/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3" fillId="0" borderId="0" xfId="0" applyFont="1" applyAlignment="1">
      <alignment horizontal="right" vertical="center" wrapText="1"/>
    </xf>
    <xf numFmtId="0" fontId="9" fillId="0" borderId="0" xfId="0" applyFont="1" applyBorder="1" applyAlignment="1">
      <alignment horizontal="right" vertical="center"/>
    </xf>
    <xf numFmtId="0" fontId="11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2" fontId="9" fillId="0" borderId="9" xfId="0" applyNumberFormat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0" fontId="8" fillId="0" borderId="3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2" fontId="5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5" fillId="0" borderId="0" xfId="0" applyFont="1"/>
    <xf numFmtId="0" fontId="15" fillId="0" borderId="0" xfId="0" applyFont="1" applyFill="1"/>
    <xf numFmtId="4" fontId="16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/>
    <xf numFmtId="4" fontId="17" fillId="0" borderId="8" xfId="0" applyNumberFormat="1" applyFont="1" applyFill="1" applyBorder="1" applyAlignment="1">
      <alignment horizontal="center" vertical="center"/>
    </xf>
    <xf numFmtId="0" fontId="15" fillId="0" borderId="0" xfId="0" applyFont="1" applyBorder="1"/>
    <xf numFmtId="4" fontId="12" fillId="0" borderId="1" xfId="0" applyNumberFormat="1" applyFont="1" applyFill="1" applyBorder="1" applyAlignment="1">
      <alignment horizontal="center" vertical="center"/>
    </xf>
    <xf numFmtId="4" fontId="12" fillId="0" borderId="7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4" fontId="6" fillId="0" borderId="0" xfId="0" applyNumberFormat="1" applyFont="1" applyFill="1" applyBorder="1" applyAlignment="1">
      <alignment horizontal="right" vertical="center"/>
    </xf>
    <xf numFmtId="2" fontId="9" fillId="0" borderId="0" xfId="0" applyNumberFormat="1" applyFont="1" applyFill="1" applyBorder="1" applyAlignment="1">
      <alignment vertical="center" wrapText="1"/>
    </xf>
    <xf numFmtId="10" fontId="8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4" fontId="8" fillId="0" borderId="7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right" vertical="center" wrapText="1"/>
    </xf>
  </cellXfs>
  <cellStyles count="3">
    <cellStyle name="Денежный" xfId="1" builtinId="4"/>
    <cellStyle name="Обычный" xfId="0" builtinId="0"/>
    <cellStyle name="Обычный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"/>
  <sheetViews>
    <sheetView tabSelected="1" zoomScale="115" zoomScaleNormal="115" workbookViewId="0">
      <selection activeCell="B15" sqref="B15"/>
    </sheetView>
  </sheetViews>
  <sheetFormatPr defaultRowHeight="15" x14ac:dyDescent="0.25"/>
  <cols>
    <col min="1" max="1" width="4.140625" style="27" customWidth="1"/>
    <col min="2" max="2" width="25" style="27" customWidth="1"/>
    <col min="3" max="3" width="13.140625" style="27" customWidth="1"/>
    <col min="4" max="4" width="16.7109375" style="27" customWidth="1"/>
    <col min="5" max="5" width="13.28515625" style="27" customWidth="1"/>
    <col min="6" max="6" width="13.140625" style="27" customWidth="1"/>
    <col min="7" max="7" width="12.85546875" style="27" customWidth="1"/>
    <col min="8" max="8" width="2.7109375" style="27" customWidth="1"/>
    <col min="9" max="9" width="2.85546875" style="27" customWidth="1"/>
    <col min="10" max="10" width="8" style="27" customWidth="1"/>
    <col min="11" max="11" width="9.7109375" style="27" customWidth="1"/>
    <col min="12" max="12" width="9.140625" style="27"/>
    <col min="13" max="13" width="8.140625" style="27" customWidth="1"/>
    <col min="14" max="14" width="9.140625" style="27"/>
    <col min="15" max="15" width="10.42578125" style="27" customWidth="1"/>
    <col min="16" max="16" width="13" style="27" customWidth="1"/>
    <col min="17" max="16384" width="9.140625" style="27"/>
  </cols>
  <sheetData>
    <row r="1" spans="1:16" ht="16.5" customHeight="1" x14ac:dyDescent="0.25">
      <c r="A1" s="1"/>
      <c r="B1" s="49" t="s">
        <v>11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2"/>
    </row>
    <row r="2" spans="1:16" s="28" customFormat="1" ht="16.5" customHeight="1" x14ac:dyDescent="0.25">
      <c r="A2" s="17"/>
      <c r="B2" s="50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6" ht="15" customHeight="1" x14ac:dyDescent="0.25">
      <c r="B3" s="51" t="s">
        <v>10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</row>
    <row r="4" spans="1:16" ht="10.5" customHeight="1" x14ac:dyDescent="0.25">
      <c r="A4" s="1"/>
      <c r="B4" s="1"/>
      <c r="C4" s="1"/>
      <c r="E4" s="1"/>
      <c r="F4" s="2"/>
      <c r="G4" s="2"/>
      <c r="H4" s="2"/>
      <c r="I4" s="2"/>
      <c r="J4" s="2"/>
      <c r="K4" s="4"/>
      <c r="L4" s="5"/>
      <c r="M4" s="4"/>
      <c r="N4" s="2"/>
      <c r="O4" s="3"/>
      <c r="P4" s="2"/>
    </row>
    <row r="5" spans="1:16" ht="12.75" customHeight="1" x14ac:dyDescent="0.25">
      <c r="A5" s="42" t="s">
        <v>9</v>
      </c>
      <c r="B5" s="42" t="s">
        <v>0</v>
      </c>
      <c r="C5" s="43" t="s">
        <v>13</v>
      </c>
      <c r="D5" s="46" t="s">
        <v>15</v>
      </c>
      <c r="E5" s="42" t="s">
        <v>1</v>
      </c>
      <c r="F5" s="42"/>
      <c r="G5" s="42"/>
      <c r="H5" s="42"/>
      <c r="I5" s="42"/>
      <c r="J5" s="42" t="s">
        <v>2</v>
      </c>
      <c r="K5" s="52" t="s">
        <v>3</v>
      </c>
      <c r="L5" s="52" t="s">
        <v>4</v>
      </c>
      <c r="M5" s="42" t="s">
        <v>5</v>
      </c>
      <c r="N5" s="42" t="s">
        <v>6</v>
      </c>
      <c r="O5" s="42" t="s">
        <v>12</v>
      </c>
      <c r="P5" s="53" t="s">
        <v>7</v>
      </c>
    </row>
    <row r="6" spans="1:16" ht="76.5" customHeight="1" x14ac:dyDescent="0.25">
      <c r="A6" s="42"/>
      <c r="B6" s="42"/>
      <c r="C6" s="44"/>
      <c r="D6" s="46"/>
      <c r="E6" s="25" t="s">
        <v>38</v>
      </c>
      <c r="F6" s="25" t="s">
        <v>39</v>
      </c>
      <c r="G6" s="25" t="s">
        <v>40</v>
      </c>
      <c r="H6" s="11">
        <v>4</v>
      </c>
      <c r="I6" s="11">
        <v>5</v>
      </c>
      <c r="J6" s="42"/>
      <c r="K6" s="52"/>
      <c r="L6" s="52"/>
      <c r="M6" s="42"/>
      <c r="N6" s="42"/>
      <c r="O6" s="42"/>
      <c r="P6" s="53"/>
    </row>
    <row r="7" spans="1:16" ht="16.5" customHeight="1" x14ac:dyDescent="0.25">
      <c r="A7" s="42"/>
      <c r="B7" s="42"/>
      <c r="C7" s="45"/>
      <c r="D7" s="46"/>
      <c r="E7" s="42" t="s">
        <v>8</v>
      </c>
      <c r="F7" s="42"/>
      <c r="G7" s="42"/>
      <c r="H7" s="42"/>
      <c r="I7" s="42"/>
      <c r="J7" s="42"/>
      <c r="K7" s="52"/>
      <c r="L7" s="52"/>
      <c r="M7" s="42"/>
      <c r="N7" s="42"/>
      <c r="O7" s="42"/>
      <c r="P7" s="53"/>
    </row>
    <row r="8" spans="1:16" ht="12.75" customHeight="1" x14ac:dyDescent="0.25">
      <c r="A8" s="13">
        <v>1</v>
      </c>
      <c r="B8" s="11">
        <v>2</v>
      </c>
      <c r="C8" s="14">
        <v>3</v>
      </c>
      <c r="D8" s="11">
        <v>2</v>
      </c>
      <c r="E8" s="26">
        <v>4</v>
      </c>
      <c r="F8" s="26">
        <v>5</v>
      </c>
      <c r="G8" s="26">
        <v>6</v>
      </c>
      <c r="H8" s="26"/>
      <c r="I8" s="26"/>
      <c r="J8" s="26">
        <v>7</v>
      </c>
      <c r="K8" s="6">
        <v>8</v>
      </c>
      <c r="L8" s="6">
        <v>9</v>
      </c>
      <c r="M8" s="26">
        <v>10</v>
      </c>
      <c r="N8" s="26">
        <v>11</v>
      </c>
      <c r="O8" s="26">
        <v>12</v>
      </c>
      <c r="P8" s="7">
        <v>13</v>
      </c>
    </row>
    <row r="9" spans="1:16" s="30" customFormat="1" ht="36.75" customHeight="1" x14ac:dyDescent="0.2">
      <c r="A9" s="19">
        <v>1</v>
      </c>
      <c r="B9" s="22" t="s">
        <v>22</v>
      </c>
      <c r="C9" s="21" t="s">
        <v>23</v>
      </c>
      <c r="D9" s="22" t="s">
        <v>19</v>
      </c>
      <c r="E9" s="33">
        <v>949.05</v>
      </c>
      <c r="F9" s="29">
        <v>969.03</v>
      </c>
      <c r="G9" s="29">
        <v>999</v>
      </c>
      <c r="H9" s="18"/>
      <c r="I9" s="12"/>
      <c r="J9" s="16">
        <f t="shared" ref="J9" si="0">IF(ISERROR(AVERAGE(E9:I9)),0,AVERAGE(E9:I9))</f>
        <v>972.36</v>
      </c>
      <c r="K9" s="16">
        <f t="shared" ref="K9" si="1">IF(ISERROR(STDEVA(E9:I9)),0,STDEVA(E9:I9))</f>
        <v>25.140948669451621</v>
      </c>
      <c r="L9" s="23">
        <f t="shared" ref="L9" si="2">IF(ISERROR(STDEVA(E9:I9)/(SUM(E9:I9)/COUNTIF(E9:I9,"&gt;0"))),0,STDEVA(E9:I9)/(SUM(E9:I9)/COUNTIF(E9:I9,"&gt;0")))</f>
        <v>2.5855597381064237E-2</v>
      </c>
      <c r="M9" s="24" t="s">
        <v>25</v>
      </c>
      <c r="N9" s="24">
        <v>74.900000000000006</v>
      </c>
      <c r="O9" s="20">
        <f t="shared" ref="O9" si="3">IF(ISERROR(ROUND(AVERAGE(E9:I9),2)),0,ROUND(AVERAGE(E9:I9),2))</f>
        <v>972.36</v>
      </c>
      <c r="P9" s="29">
        <f t="shared" ref="P9" si="4">N9*O9</f>
        <v>72829.76400000001</v>
      </c>
    </row>
    <row r="10" spans="1:16" s="30" customFormat="1" ht="33" customHeight="1" x14ac:dyDescent="0.2">
      <c r="A10" s="19">
        <v>2</v>
      </c>
      <c r="B10" s="22" t="s">
        <v>24</v>
      </c>
      <c r="C10" s="21" t="s">
        <v>23</v>
      </c>
      <c r="D10" s="22" t="s">
        <v>19</v>
      </c>
      <c r="E10" s="33">
        <v>997.5</v>
      </c>
      <c r="F10" s="29">
        <v>1018.5</v>
      </c>
      <c r="G10" s="29">
        <v>1050</v>
      </c>
      <c r="H10" s="18"/>
      <c r="I10" s="12"/>
      <c r="J10" s="16">
        <f t="shared" ref="J10:J11" si="5">IF(ISERROR(AVERAGE(E10:I10)),0,AVERAGE(E10:I10))</f>
        <v>1022</v>
      </c>
      <c r="K10" s="16">
        <f t="shared" ref="K10:K11" si="6">IF(ISERROR(STDEVA(E10:I10)),0,STDEVA(E10:I10))</f>
        <v>26.424420523447623</v>
      </c>
      <c r="L10" s="23">
        <f t="shared" ref="L10:L11" si="7">IF(ISERROR(STDEVA(E10:I10)/(SUM(E10:I10)/COUNTIF(E10:I10,"&gt;0"))),0,STDEVA(E10:I10)/(SUM(E10:I10)/COUNTIF(E10:I10,"&gt;0")))</f>
        <v>2.5855597381064209E-2</v>
      </c>
      <c r="M10" s="24" t="s">
        <v>25</v>
      </c>
      <c r="N10" s="24">
        <v>64.2</v>
      </c>
      <c r="O10" s="20">
        <f t="shared" ref="O10:O11" si="8">IF(ISERROR(ROUND(AVERAGE(E10:I10),2)),0,ROUND(AVERAGE(E10:I10),2))</f>
        <v>1022</v>
      </c>
      <c r="P10" s="29">
        <f t="shared" ref="P10:P11" si="9">N10*O10</f>
        <v>65612.400000000009</v>
      </c>
    </row>
    <row r="11" spans="1:16" s="30" customFormat="1" ht="92.25" customHeight="1" x14ac:dyDescent="0.2">
      <c r="A11" s="19">
        <v>3</v>
      </c>
      <c r="B11" s="22" t="s">
        <v>26</v>
      </c>
      <c r="C11" s="21" t="s">
        <v>27</v>
      </c>
      <c r="D11" s="22" t="s">
        <v>20</v>
      </c>
      <c r="E11" s="33">
        <v>95</v>
      </c>
      <c r="F11" s="29">
        <v>97</v>
      </c>
      <c r="G11" s="29">
        <v>100</v>
      </c>
      <c r="H11" s="18"/>
      <c r="I11" s="12"/>
      <c r="J11" s="16">
        <f t="shared" si="5"/>
        <v>97.333333333333329</v>
      </c>
      <c r="K11" s="16">
        <f t="shared" si="6"/>
        <v>2.5166114784235836</v>
      </c>
      <c r="L11" s="23">
        <f t="shared" si="7"/>
        <v>2.5855597381064216E-2</v>
      </c>
      <c r="M11" s="24" t="s">
        <v>29</v>
      </c>
      <c r="N11" s="24">
        <v>50</v>
      </c>
      <c r="O11" s="20">
        <f t="shared" si="8"/>
        <v>97.33</v>
      </c>
      <c r="P11" s="29">
        <f t="shared" si="9"/>
        <v>4866.5</v>
      </c>
    </row>
    <row r="12" spans="1:16" s="30" customFormat="1" ht="35.25" customHeight="1" x14ac:dyDescent="0.2">
      <c r="A12" s="19">
        <v>4</v>
      </c>
      <c r="B12" s="22" t="s">
        <v>30</v>
      </c>
      <c r="C12" s="21" t="s">
        <v>31</v>
      </c>
      <c r="D12" s="22" t="s">
        <v>18</v>
      </c>
      <c r="E12" s="33">
        <v>494</v>
      </c>
      <c r="F12" s="29">
        <v>504.4</v>
      </c>
      <c r="G12" s="29">
        <v>520</v>
      </c>
      <c r="H12" s="18"/>
      <c r="I12" s="12"/>
      <c r="J12" s="16">
        <f t="shared" ref="J12" si="10">IF(ISERROR(AVERAGE(E12:I12)),0,AVERAGE(E12:I12))</f>
        <v>506.13333333333338</v>
      </c>
      <c r="K12" s="16">
        <f t="shared" ref="K12" si="11">IF(ISERROR(STDEVA(E12:I12)),0,STDEVA(E12:I12))</f>
        <v>13.086379687802633</v>
      </c>
      <c r="L12" s="23">
        <f t="shared" ref="L12" si="12">IF(ISERROR(STDEVA(E12:I12)/(SUM(E12:I12)/COUNTIF(E12:I12,"&gt;0"))),0,STDEVA(E12:I12)/(SUM(E12:I12)/COUNTIF(E12:I12,"&gt;0")))</f>
        <v>2.5855597381064209E-2</v>
      </c>
      <c r="M12" s="24" t="s">
        <v>14</v>
      </c>
      <c r="N12" s="24">
        <v>2</v>
      </c>
      <c r="O12" s="20">
        <f t="shared" ref="O12" si="13">IF(ISERROR(ROUND(AVERAGE(E12:I12),2)),0,ROUND(AVERAGE(E12:I12),2))</f>
        <v>506.13</v>
      </c>
      <c r="P12" s="29">
        <f t="shared" ref="P12" si="14">N12*O12</f>
        <v>1012.26</v>
      </c>
    </row>
    <row r="13" spans="1:16" s="30" customFormat="1" ht="33" customHeight="1" x14ac:dyDescent="0.2">
      <c r="A13" s="19">
        <v>5</v>
      </c>
      <c r="B13" s="22" t="s">
        <v>30</v>
      </c>
      <c r="C13" s="21" t="s">
        <v>31</v>
      </c>
      <c r="D13" s="22" t="s">
        <v>18</v>
      </c>
      <c r="E13" s="33">
        <v>332.5</v>
      </c>
      <c r="F13" s="29">
        <v>339.5</v>
      </c>
      <c r="G13" s="29">
        <v>350</v>
      </c>
      <c r="H13" s="18"/>
      <c r="I13" s="12"/>
      <c r="J13" s="16">
        <f t="shared" ref="J13:J18" si="15">IF(ISERROR(AVERAGE(E13:I13)),0,AVERAGE(E13:I13))</f>
        <v>340.66666666666669</v>
      </c>
      <c r="K13" s="16">
        <f t="shared" ref="K13:K18" si="16">IF(ISERROR(STDEVA(E13:I13)),0,STDEVA(E13:I13))</f>
        <v>8.8081401744825421</v>
      </c>
      <c r="L13" s="23">
        <f t="shared" ref="L13:L18" si="17">IF(ISERROR(STDEVA(E13:I13)/(SUM(E13:I13)/COUNTIF(E13:I13,"&gt;0"))),0,STDEVA(E13:I13)/(SUM(E13:I13)/COUNTIF(E13:I13,"&gt;0")))</f>
        <v>2.5855597381064212E-2</v>
      </c>
      <c r="M13" s="24" t="s">
        <v>14</v>
      </c>
      <c r="N13" s="24">
        <v>1</v>
      </c>
      <c r="O13" s="20">
        <f t="shared" ref="O13:O18" si="18">IF(ISERROR(ROUND(AVERAGE(E13:I13),2)),0,ROUND(AVERAGE(E13:I13),2))</f>
        <v>340.67</v>
      </c>
      <c r="P13" s="29">
        <f t="shared" ref="P13:P18" si="19">N13*O13</f>
        <v>340.67</v>
      </c>
    </row>
    <row r="14" spans="1:16" s="30" customFormat="1" ht="33" customHeight="1" x14ac:dyDescent="0.2">
      <c r="A14" s="19">
        <v>6</v>
      </c>
      <c r="B14" s="22" t="s">
        <v>41</v>
      </c>
      <c r="C14" s="21" t="s">
        <v>32</v>
      </c>
      <c r="D14" s="22" t="s">
        <v>19</v>
      </c>
      <c r="E14" s="33">
        <v>142.5</v>
      </c>
      <c r="F14" s="29">
        <v>145.5</v>
      </c>
      <c r="G14" s="29">
        <v>150</v>
      </c>
      <c r="H14" s="18"/>
      <c r="I14" s="12"/>
      <c r="J14" s="16">
        <f t="shared" si="15"/>
        <v>146</v>
      </c>
      <c r="K14" s="16">
        <f t="shared" si="16"/>
        <v>3.7749172176353749</v>
      </c>
      <c r="L14" s="23">
        <f t="shared" si="17"/>
        <v>2.5855597381064212E-2</v>
      </c>
      <c r="M14" s="24" t="s">
        <v>14</v>
      </c>
      <c r="N14" s="24">
        <v>28</v>
      </c>
      <c r="O14" s="20">
        <f t="shared" si="18"/>
        <v>146</v>
      </c>
      <c r="P14" s="29">
        <f t="shared" si="19"/>
        <v>4088</v>
      </c>
    </row>
    <row r="15" spans="1:16" s="30" customFormat="1" ht="33" customHeight="1" x14ac:dyDescent="0.2">
      <c r="A15" s="19">
        <v>7</v>
      </c>
      <c r="B15" s="22" t="s">
        <v>33</v>
      </c>
      <c r="C15" s="21" t="s">
        <v>32</v>
      </c>
      <c r="D15" s="22" t="s">
        <v>19</v>
      </c>
      <c r="E15" s="33">
        <v>33.25</v>
      </c>
      <c r="F15" s="29">
        <v>33.950000000000003</v>
      </c>
      <c r="G15" s="29">
        <v>35</v>
      </c>
      <c r="H15" s="18"/>
      <c r="I15" s="12"/>
      <c r="J15" s="16">
        <f t="shared" si="15"/>
        <v>34.06666666666667</v>
      </c>
      <c r="K15" s="16">
        <f t="shared" si="16"/>
        <v>0.88081401744825394</v>
      </c>
      <c r="L15" s="23">
        <f t="shared" si="17"/>
        <v>2.5855597381064202E-2</v>
      </c>
      <c r="M15" s="24" t="s">
        <v>14</v>
      </c>
      <c r="N15" s="24">
        <v>5</v>
      </c>
      <c r="O15" s="20">
        <f t="shared" si="18"/>
        <v>34.07</v>
      </c>
      <c r="P15" s="29">
        <f t="shared" si="19"/>
        <v>170.35</v>
      </c>
    </row>
    <row r="16" spans="1:16" s="30" customFormat="1" ht="33" customHeight="1" x14ac:dyDescent="0.2">
      <c r="A16" s="19">
        <v>8</v>
      </c>
      <c r="B16" s="22" t="s">
        <v>34</v>
      </c>
      <c r="C16" s="21" t="s">
        <v>32</v>
      </c>
      <c r="D16" s="22" t="s">
        <v>19</v>
      </c>
      <c r="E16" s="33">
        <v>33.25</v>
      </c>
      <c r="F16" s="29">
        <v>33.950000000000003</v>
      </c>
      <c r="G16" s="29">
        <v>35</v>
      </c>
      <c r="H16" s="18"/>
      <c r="I16" s="12"/>
      <c r="J16" s="16">
        <f t="shared" si="15"/>
        <v>34.06666666666667</v>
      </c>
      <c r="K16" s="16">
        <f t="shared" si="16"/>
        <v>0.88081401744825394</v>
      </c>
      <c r="L16" s="23">
        <f t="shared" si="17"/>
        <v>2.5855597381064202E-2</v>
      </c>
      <c r="M16" s="24" t="s">
        <v>14</v>
      </c>
      <c r="N16" s="24">
        <v>5</v>
      </c>
      <c r="O16" s="20">
        <f t="shared" si="18"/>
        <v>34.07</v>
      </c>
      <c r="P16" s="29">
        <f t="shared" si="19"/>
        <v>170.35</v>
      </c>
    </row>
    <row r="17" spans="1:16" s="30" customFormat="1" ht="33" customHeight="1" x14ac:dyDescent="0.2">
      <c r="A17" s="19">
        <v>9</v>
      </c>
      <c r="B17" s="22" t="s">
        <v>35</v>
      </c>
      <c r="C17" s="21" t="s">
        <v>32</v>
      </c>
      <c r="D17" s="22" t="s">
        <v>19</v>
      </c>
      <c r="E17" s="33">
        <v>33.25</v>
      </c>
      <c r="F17" s="29">
        <v>33.950000000000003</v>
      </c>
      <c r="G17" s="29">
        <v>35</v>
      </c>
      <c r="H17" s="18"/>
      <c r="I17" s="12"/>
      <c r="J17" s="16">
        <f t="shared" si="15"/>
        <v>34.06666666666667</v>
      </c>
      <c r="K17" s="16">
        <f t="shared" si="16"/>
        <v>0.88081401744825394</v>
      </c>
      <c r="L17" s="23">
        <f t="shared" si="17"/>
        <v>2.5855597381064202E-2</v>
      </c>
      <c r="M17" s="24" t="s">
        <v>14</v>
      </c>
      <c r="N17" s="24">
        <v>25</v>
      </c>
      <c r="O17" s="20">
        <f t="shared" si="18"/>
        <v>34.07</v>
      </c>
      <c r="P17" s="29">
        <f t="shared" si="19"/>
        <v>851.75</v>
      </c>
    </row>
    <row r="18" spans="1:16" s="30" customFormat="1" ht="33" customHeight="1" x14ac:dyDescent="0.2">
      <c r="A18" s="19">
        <v>10</v>
      </c>
      <c r="B18" s="22" t="s">
        <v>36</v>
      </c>
      <c r="C18" s="21" t="s">
        <v>32</v>
      </c>
      <c r="D18" s="22" t="s">
        <v>19</v>
      </c>
      <c r="E18" s="33">
        <v>33.25</v>
      </c>
      <c r="F18" s="29">
        <v>33.950000000000003</v>
      </c>
      <c r="G18" s="29">
        <v>35</v>
      </c>
      <c r="H18" s="18"/>
      <c r="I18" s="12"/>
      <c r="J18" s="16">
        <f t="shared" si="15"/>
        <v>34.06666666666667</v>
      </c>
      <c r="K18" s="16">
        <f t="shared" si="16"/>
        <v>0.88081401744825394</v>
      </c>
      <c r="L18" s="23">
        <f t="shared" si="17"/>
        <v>2.5855597381064202E-2</v>
      </c>
      <c r="M18" s="24" t="s">
        <v>14</v>
      </c>
      <c r="N18" s="24">
        <v>20</v>
      </c>
      <c r="O18" s="20">
        <f t="shared" si="18"/>
        <v>34.07</v>
      </c>
      <c r="P18" s="29">
        <f t="shared" si="19"/>
        <v>681.4</v>
      </c>
    </row>
    <row r="19" spans="1:16" s="30" customFormat="1" ht="33" customHeight="1" x14ac:dyDescent="0.2">
      <c r="A19" s="19">
        <v>11</v>
      </c>
      <c r="B19" s="22" t="s">
        <v>37</v>
      </c>
      <c r="C19" s="21" t="s">
        <v>32</v>
      </c>
      <c r="D19" s="22" t="s">
        <v>19</v>
      </c>
      <c r="E19" s="33">
        <v>33.25</v>
      </c>
      <c r="F19" s="29">
        <v>33.950000000000003</v>
      </c>
      <c r="G19" s="29">
        <v>35</v>
      </c>
      <c r="H19" s="18"/>
      <c r="I19" s="12"/>
      <c r="J19" s="16">
        <f t="shared" ref="J19:J20" si="20">IF(ISERROR(AVERAGE(E19:I19)),0,AVERAGE(E19:I19))</f>
        <v>34.06666666666667</v>
      </c>
      <c r="K19" s="16">
        <f t="shared" ref="K19:K20" si="21">IF(ISERROR(STDEVA(E19:I19)),0,STDEVA(E19:I19))</f>
        <v>0.88081401744825394</v>
      </c>
      <c r="L19" s="23">
        <f t="shared" ref="L19:L20" si="22">IF(ISERROR(STDEVA(E19:I19)/(SUM(E19:I19)/COUNTIF(E19:I19,"&gt;0"))),0,STDEVA(E19:I19)/(SUM(E19:I19)/COUNTIF(E19:I19,"&gt;0")))</f>
        <v>2.5855597381064202E-2</v>
      </c>
      <c r="M19" s="24" t="s">
        <v>14</v>
      </c>
      <c r="N19" s="24">
        <v>20</v>
      </c>
      <c r="O19" s="20">
        <f t="shared" ref="O19" si="23">IF(ISERROR(ROUND(AVERAGE(E19:I19),2)),0,ROUND(AVERAGE(E19:I19),2))</f>
        <v>34.07</v>
      </c>
      <c r="P19" s="29">
        <f t="shared" ref="P19" si="24">N19*O19</f>
        <v>681.4</v>
      </c>
    </row>
    <row r="20" spans="1:16" s="30" customFormat="1" ht="33" customHeight="1" x14ac:dyDescent="0.2">
      <c r="A20" s="35"/>
      <c r="B20" s="54" t="s">
        <v>17</v>
      </c>
      <c r="C20" s="54"/>
      <c r="D20" s="36"/>
      <c r="E20" s="34">
        <v>147677.6</v>
      </c>
      <c r="F20" s="41"/>
      <c r="G20" s="41"/>
      <c r="H20" s="35"/>
      <c r="I20" s="37"/>
      <c r="J20" s="38">
        <f t="shared" si="20"/>
        <v>147677.6</v>
      </c>
      <c r="K20" s="38">
        <f t="shared" si="21"/>
        <v>0</v>
      </c>
      <c r="L20" s="39">
        <f t="shared" si="22"/>
        <v>0</v>
      </c>
      <c r="M20" s="40" t="s">
        <v>28</v>
      </c>
      <c r="N20" s="40"/>
      <c r="O20" s="9" t="s">
        <v>16</v>
      </c>
      <c r="P20" s="31">
        <f>SUM(P9:P19)</f>
        <v>151304.84400000004</v>
      </c>
    </row>
    <row r="21" spans="1:16" x14ac:dyDescent="0.25">
      <c r="A21" s="8"/>
      <c r="B21" s="10"/>
      <c r="C21" s="10"/>
      <c r="E21" s="47"/>
      <c r="F21" s="47"/>
      <c r="G21" s="48"/>
      <c r="H21" s="48"/>
      <c r="I21" s="48"/>
      <c r="J21" s="48"/>
      <c r="K21" s="48"/>
      <c r="L21" s="48"/>
      <c r="M21" s="48"/>
      <c r="N21" s="48"/>
      <c r="O21" s="48"/>
      <c r="P21" s="48"/>
    </row>
    <row r="22" spans="1:16" x14ac:dyDescent="0.25">
      <c r="B22" s="32"/>
      <c r="C22" s="32"/>
    </row>
    <row r="23" spans="1:16" x14ac:dyDescent="0.25">
      <c r="B23" s="15"/>
      <c r="C23" s="15"/>
    </row>
    <row r="24" spans="1:16" x14ac:dyDescent="0.25">
      <c r="B24" s="32"/>
      <c r="C24" s="32"/>
    </row>
    <row r="25" spans="1:16" x14ac:dyDescent="0.25">
      <c r="B25" s="32"/>
      <c r="C25" s="32"/>
    </row>
    <row r="26" spans="1:16" x14ac:dyDescent="0.25">
      <c r="B26" s="15"/>
      <c r="C26" s="15"/>
    </row>
  </sheetData>
  <mergeCells count="19">
    <mergeCell ref="E21:F21"/>
    <mergeCell ref="G21:P21"/>
    <mergeCell ref="B1:O1"/>
    <mergeCell ref="B2:P2"/>
    <mergeCell ref="B3:P3"/>
    <mergeCell ref="K5:K7"/>
    <mergeCell ref="L5:L7"/>
    <mergeCell ref="M5:M7"/>
    <mergeCell ref="N5:N7"/>
    <mergeCell ref="O5:O7"/>
    <mergeCell ref="P5:P7"/>
    <mergeCell ref="E7:I7"/>
    <mergeCell ref="B20:C20"/>
    <mergeCell ref="A5:A7"/>
    <mergeCell ref="B5:B7"/>
    <mergeCell ref="C5:C7"/>
    <mergeCell ref="E5:I5"/>
    <mergeCell ref="J5:J7"/>
    <mergeCell ref="D5:D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2026-08-24T08:33:00Z</dcterms:modified>
</cp:coreProperties>
</file>