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80" windowHeight="5865"/>
  </bookViews>
  <sheets>
    <sheet name="Лист1" sheetId="1" r:id="rId1"/>
  </sheets>
  <definedNames>
    <definedName name="_xlnm._FilterDatabase" localSheetId="0" hidden="1">Лист1!$A$5:$Y$13</definedName>
    <definedName name="_xlnm.Print_Area" localSheetId="0">Лист1!$A$1:$O$13</definedName>
  </definedNames>
  <calcPr calcId="144525"/>
</workbook>
</file>

<file path=xl/calcChain.xml><?xml version="1.0" encoding="utf-8"?>
<calcChain xmlns="http://schemas.openxmlformats.org/spreadsheetml/2006/main">
  <c r="I9" i="1" l="1"/>
  <c r="M9" i="1" s="1"/>
  <c r="N9" i="1" s="1"/>
  <c r="O9" i="1" s="1"/>
  <c r="J9" i="1" l="1"/>
  <c r="K9" i="1" s="1"/>
  <c r="I6" i="1"/>
  <c r="J6" i="1" s="1"/>
  <c r="I7" i="1"/>
  <c r="I8" i="1"/>
  <c r="K6" i="1" l="1"/>
  <c r="M7" i="1"/>
  <c r="N7" i="1" s="1"/>
  <c r="O7" i="1" s="1"/>
  <c r="M8" i="1"/>
  <c r="N8" i="1" s="1"/>
  <c r="O8" i="1" s="1"/>
  <c r="J7" i="1" l="1"/>
  <c r="K7" i="1" s="1"/>
  <c r="M6" i="1"/>
  <c r="N6" i="1" s="1"/>
  <c r="O6" i="1" s="1"/>
  <c r="O10" i="1" s="1"/>
  <c r="F11" i="1" s="1"/>
  <c r="J8" i="1"/>
  <c r="K8" i="1" s="1"/>
</calcChain>
</file>

<file path=xl/sharedStrings.xml><?xml version="1.0" encoding="utf-8"?>
<sst xmlns="http://schemas.openxmlformats.org/spreadsheetml/2006/main" count="45" uniqueCount="41">
  <si>
    <t>Обоснование начальной (максимальной) цены контракта</t>
  </si>
  <si>
    <t>Наименование товара</t>
  </si>
  <si>
    <t>ОКПД 2</t>
  </si>
  <si>
    <t>Однородность совокупности значений выявленных цен, используемых в расчете Н(М)ЦК, ЦКЕП</t>
  </si>
  <si>
    <t>Расет начальной (максимальной) цены контракта с учетом корректировки</t>
  </si>
  <si>
    <t>Среднее квадратичное отклонение</t>
  </si>
  <si>
    <t>Процент корректировки цены Товара*</t>
  </si>
  <si>
    <t>рублей</t>
  </si>
  <si>
    <t>ИТОГ</t>
  </si>
  <si>
    <t>Приложение № __ к ____________________</t>
  </si>
  <si>
    <t>Ценовая информация из ЕИС (руб./ед.изм.)</t>
  </si>
  <si>
    <t>Ед. изм.</t>
  </si>
  <si>
    <t>-</t>
  </si>
  <si>
    <t xml:space="preserve">Средняя арифметическая цена за единицу     
</t>
  </si>
  <si>
    <t xml:space="preserve">Цена за единицу изм. с округле-нием (вниз) до сотых долей после запятой (руб.)
</t>
  </si>
  <si>
    <t xml:space="preserve">&lt;ц&gt; </t>
  </si>
  <si>
    <t>В результате проведенного расчета Н(М)ЦК контракта составила:</t>
  </si>
  <si>
    <t xml:space="preserve">                                          Начальная максимальная цена контракта</t>
  </si>
  <si>
    <t>&lt;Н(М)ЦК&gt;</t>
  </si>
  <si>
    <t>&lt;V&gt;</t>
  </si>
  <si>
    <t xml:space="preserve">Средняя арифметическая цена за единицу с учетом  корректировки цены Товара на 0% </t>
  </si>
  <si>
    <t>шт</t>
  </si>
  <si>
    <r>
      <t xml:space="preserve">Коэффициент вариации цен в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</si>
  <si>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</si>
  <si>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</si>
  <si>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</si>
  <si>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 xml:space="preserve">&gt; </t>
    </r>
  </si>
  <si>
    <r>
      <t>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>*0%</t>
    </r>
  </si>
  <si>
    <r>
      <rPr>
        <sz val="12"/>
        <rFont val="Times New Roman"/>
        <family val="1"/>
        <charset val="204"/>
      </rPr>
      <t>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</t>
    </r>
    <r>
      <rPr>
        <u/>
        <sz val="12"/>
        <color theme="10"/>
        <rFont val="Times New Roman"/>
        <family val="1"/>
        <charset val="204"/>
      </rPr>
      <t xml:space="preserve"> Приказом Минэкономразвития России от 02.10.2013г. №567.</t>
    </r>
  </si>
  <si>
    <t>№ п.п.</t>
  </si>
  <si>
    <t xml:space="preserve">Количество
</t>
  </si>
  <si>
    <t>дель капрон 3,1*50</t>
  </si>
  <si>
    <t>скоба хамерлок</t>
  </si>
  <si>
    <t>скоба ПА</t>
  </si>
  <si>
    <t>13.94.12.122</t>
  </si>
  <si>
    <t>25.93.14.140</t>
  </si>
  <si>
    <t>дель капрон 187*3*10</t>
  </si>
  <si>
    <t>кг</t>
  </si>
  <si>
    <t xml:space="preserve">Источник №1 (Коммерческое предложение вх.          № 383 от 24.02.2026)
</t>
  </si>
  <si>
    <t xml:space="preserve">Источник №2 (Коммерческое предложение вх.        № 308 от 13.02.2026)
</t>
  </si>
  <si>
    <t xml:space="preserve">Источник №3 (Коммерческое предложение вх.        № 309 от 13.02.2026)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</si>
</sst>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vertAlign val="subscript"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5" fillId="2" borderId="0" xfId="1" applyFont="1" applyFill="1"/>
    <xf numFmtId="0" fontId="5" fillId="2" borderId="0" xfId="1" applyFont="1" applyFill="1" applyAlignment="1"/>
    <xf numFmtId="0" fontId="5" fillId="0" borderId="0" xfId="1" applyFont="1"/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49" fontId="5" fillId="2" borderId="2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Border="1" applyAlignment="1">
      <alignment vertical="center"/>
    </xf>
    <xf numFmtId="0" fontId="5" fillId="2" borderId="0" xfId="1" applyFont="1" applyFill="1" applyBorder="1"/>
    <xf numFmtId="4" fontId="9" fillId="2" borderId="0" xfId="1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0" fontId="10" fillId="2" borderId="0" xfId="2" applyFont="1" applyFill="1" applyAlignment="1">
      <alignment wrapText="1"/>
    </xf>
    <xf numFmtId="0" fontId="5" fillId="0" borderId="0" xfId="1" applyFont="1" applyAlignment="1"/>
    <xf numFmtId="4" fontId="5" fillId="2" borderId="2" xfId="0" applyNumberFormat="1" applyFont="1" applyFill="1" applyBorder="1" applyAlignment="1">
      <alignment horizontal="right" vertical="top"/>
    </xf>
    <xf numFmtId="4" fontId="4" fillId="2" borderId="2" xfId="1" applyNumberFormat="1" applyFont="1" applyFill="1" applyBorder="1" applyAlignment="1">
      <alignment horizontal="right" vertical="top"/>
    </xf>
    <xf numFmtId="4" fontId="5" fillId="2" borderId="2" xfId="1" applyNumberFormat="1" applyFont="1" applyFill="1" applyBorder="1" applyAlignment="1">
      <alignment horizontal="right" vertical="top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right" vertical="top"/>
    </xf>
    <xf numFmtId="4" fontId="6" fillId="2" borderId="2" xfId="1" applyNumberFormat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0" fillId="2" borderId="1" xfId="2" applyFont="1" applyFill="1" applyBorder="1" applyAlignment="1">
      <alignment horizontal="left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32657</xdr:colOff>
      <xdr:row>4</xdr:row>
      <xdr:rowOff>244928</xdr:rowOff>
    </xdr:from>
    <xdr:to>
      <xdr:col>11</xdr:col>
      <xdr:colOff>13607</xdr:colOff>
      <xdr:row>4</xdr:row>
      <xdr:rowOff>597353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8943" y="3850821"/>
          <a:ext cx="138248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155122</xdr:colOff>
      <xdr:row>4</xdr:row>
      <xdr:rowOff>202747</xdr:rowOff>
    </xdr:from>
    <xdr:to>
      <xdr:col>9</xdr:col>
      <xdr:colOff>1155247</xdr:colOff>
      <xdr:row>4</xdr:row>
      <xdr:rowOff>640897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9872" y="380864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04739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0"/>
  <sheetViews>
    <sheetView tabSelected="1" zoomScale="86" zoomScaleNormal="86" zoomScaleSheetLayoutView="40" workbookViewId="0">
      <selection activeCell="H19" sqref="H19"/>
    </sheetView>
  </sheetViews>
  <sheetFormatPr defaultColWidth="21" defaultRowHeight="15.75" x14ac:dyDescent="0.25"/>
  <cols>
    <col min="1" max="1" width="13.85546875" style="3" customWidth="1"/>
    <col min="2" max="2" width="34.5703125" style="20" customWidth="1"/>
    <col min="3" max="3" width="17.5703125" style="3" customWidth="1"/>
    <col min="4" max="4" width="9.42578125" style="3" customWidth="1"/>
    <col min="5" max="5" width="14.28515625" style="3" customWidth="1"/>
    <col min="6" max="6" width="18.42578125" style="3" customWidth="1"/>
    <col min="7" max="7" width="19" style="3" customWidth="1"/>
    <col min="8" max="8" width="18.28515625" style="3" customWidth="1"/>
    <col min="9" max="15" width="17.140625" style="3" customWidth="1"/>
    <col min="16" max="16" width="21" style="3" customWidth="1"/>
    <col min="17" max="16384" width="21" style="3"/>
  </cols>
  <sheetData>
    <row r="1" spans="1:2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8" t="s">
        <v>9</v>
      </c>
      <c r="N1" s="38"/>
      <c r="O1" s="38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3.5" customHeight="1" x14ac:dyDescent="0.25">
      <c r="A3" s="35" t="s">
        <v>29</v>
      </c>
      <c r="B3" s="35" t="s">
        <v>1</v>
      </c>
      <c r="C3" s="35" t="s">
        <v>2</v>
      </c>
      <c r="D3" s="35" t="s">
        <v>11</v>
      </c>
      <c r="E3" s="35" t="s">
        <v>30</v>
      </c>
      <c r="F3" s="36" t="s">
        <v>10</v>
      </c>
      <c r="G3" s="37"/>
      <c r="H3" s="37"/>
      <c r="I3" s="40" t="s">
        <v>3</v>
      </c>
      <c r="J3" s="40"/>
      <c r="K3" s="40"/>
      <c r="L3" s="35" t="s">
        <v>4</v>
      </c>
      <c r="M3" s="35"/>
      <c r="N3" s="35"/>
      <c r="O3" s="35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8" customHeight="1" x14ac:dyDescent="0.25">
      <c r="A4" s="35"/>
      <c r="B4" s="35"/>
      <c r="C4" s="35"/>
      <c r="D4" s="35"/>
      <c r="E4" s="35"/>
      <c r="F4" s="29" t="s">
        <v>38</v>
      </c>
      <c r="G4" s="29" t="s">
        <v>39</v>
      </c>
      <c r="H4" s="29" t="s">
        <v>40</v>
      </c>
      <c r="I4" s="4" t="s">
        <v>13</v>
      </c>
      <c r="J4" s="4" t="s">
        <v>5</v>
      </c>
      <c r="K4" s="4" t="s">
        <v>22</v>
      </c>
      <c r="L4" s="4" t="s">
        <v>6</v>
      </c>
      <c r="M4" s="4" t="s">
        <v>20</v>
      </c>
      <c r="N4" s="4" t="s">
        <v>14</v>
      </c>
      <c r="O4" s="4" t="s">
        <v>17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6.25" customHeight="1" thickBot="1" x14ac:dyDescent="0.3">
      <c r="A5" s="35"/>
      <c r="B5" s="35"/>
      <c r="C5" s="35"/>
      <c r="D5" s="35"/>
      <c r="E5" s="5" t="s">
        <v>19</v>
      </c>
      <c r="F5" s="5" t="s">
        <v>23</v>
      </c>
      <c r="G5" s="5" t="s">
        <v>24</v>
      </c>
      <c r="H5" s="5" t="s">
        <v>25</v>
      </c>
      <c r="I5" s="5" t="s">
        <v>26</v>
      </c>
      <c r="J5" s="6"/>
      <c r="K5" s="6"/>
      <c r="L5" s="5" t="s">
        <v>12</v>
      </c>
      <c r="M5" s="5" t="s">
        <v>27</v>
      </c>
      <c r="N5" s="5" t="s">
        <v>15</v>
      </c>
      <c r="O5" s="5" t="s">
        <v>18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thickBot="1" x14ac:dyDescent="0.3">
      <c r="A6" s="7">
        <v>1</v>
      </c>
      <c r="B6" s="30" t="s">
        <v>36</v>
      </c>
      <c r="C6" s="8" t="s">
        <v>34</v>
      </c>
      <c r="D6" s="7" t="s">
        <v>37</v>
      </c>
      <c r="E6" s="32">
        <v>73</v>
      </c>
      <c r="F6" s="22">
        <v>900</v>
      </c>
      <c r="G6" s="21">
        <v>806</v>
      </c>
      <c r="H6" s="22">
        <v>812</v>
      </c>
      <c r="I6" s="23">
        <f t="shared" ref="I6:I8" si="0">(F6+G6+H6)/3</f>
        <v>839.33333333333337</v>
      </c>
      <c r="J6" s="23">
        <f t="shared" ref="J6:J8" si="1">SQRT(((SUM((POWER(H6-I6,2)),(POWER(G6-I6,2)),(POWER(F6-I6,2)))/(COLUMNS(F6:H6)-1))))</f>
        <v>52.624455658309024</v>
      </c>
      <c r="K6" s="23">
        <f t="shared" ref="K6:K8" si="2">J6/I6*100</f>
        <v>6.2697921753346737</v>
      </c>
      <c r="L6" s="23">
        <v>0</v>
      </c>
      <c r="M6" s="23">
        <f t="shared" ref="M6:M8" si="3">I6*L6+I6</f>
        <v>839.33333333333337</v>
      </c>
      <c r="N6" s="23">
        <f t="shared" ref="N6:N8" si="4">ROUNDDOWN(M6,2)</f>
        <v>839.33</v>
      </c>
      <c r="O6" s="23">
        <f t="shared" ref="O6:O8" si="5">N6*E6</f>
        <v>61271.090000000004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thickBot="1" x14ac:dyDescent="0.3">
      <c r="A7" s="7">
        <v>2</v>
      </c>
      <c r="B7" s="31" t="s">
        <v>31</v>
      </c>
      <c r="C7" s="8" t="s">
        <v>34</v>
      </c>
      <c r="D7" s="7" t="s">
        <v>37</v>
      </c>
      <c r="E7" s="33">
        <v>48</v>
      </c>
      <c r="F7" s="22">
        <v>900</v>
      </c>
      <c r="G7" s="21">
        <v>806</v>
      </c>
      <c r="H7" s="22">
        <v>812</v>
      </c>
      <c r="I7" s="23">
        <f t="shared" si="0"/>
        <v>839.33333333333337</v>
      </c>
      <c r="J7" s="23">
        <f t="shared" si="1"/>
        <v>52.624455658309024</v>
      </c>
      <c r="K7" s="23">
        <f t="shared" si="2"/>
        <v>6.2697921753346737</v>
      </c>
      <c r="L7" s="23">
        <v>0</v>
      </c>
      <c r="M7" s="23">
        <f t="shared" si="3"/>
        <v>839.33333333333337</v>
      </c>
      <c r="N7" s="23">
        <f t="shared" si="4"/>
        <v>839.33</v>
      </c>
      <c r="O7" s="23">
        <f t="shared" si="5"/>
        <v>40287.840000000004</v>
      </c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thickBot="1" x14ac:dyDescent="0.3">
      <c r="A8" s="7">
        <v>3</v>
      </c>
      <c r="B8" s="31" t="s">
        <v>32</v>
      </c>
      <c r="C8" s="8" t="s">
        <v>35</v>
      </c>
      <c r="D8" s="7" t="s">
        <v>21</v>
      </c>
      <c r="E8" s="33">
        <v>10</v>
      </c>
      <c r="F8" s="22">
        <v>1320</v>
      </c>
      <c r="G8" s="21">
        <v>1000</v>
      </c>
      <c r="H8" s="22">
        <v>1200</v>
      </c>
      <c r="I8" s="23">
        <f t="shared" si="0"/>
        <v>1173.3333333333333</v>
      </c>
      <c r="J8" s="23">
        <f t="shared" si="1"/>
        <v>161.65807537309522</v>
      </c>
      <c r="K8" s="23">
        <f t="shared" si="2"/>
        <v>13.777676878388798</v>
      </c>
      <c r="L8" s="23">
        <v>0</v>
      </c>
      <c r="M8" s="23">
        <f t="shared" si="3"/>
        <v>1173.3333333333333</v>
      </c>
      <c r="N8" s="23">
        <f t="shared" si="4"/>
        <v>1173.33</v>
      </c>
      <c r="O8" s="23">
        <f t="shared" si="5"/>
        <v>11733.3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thickBot="1" x14ac:dyDescent="0.3">
      <c r="A9" s="7">
        <v>4</v>
      </c>
      <c r="B9" s="31" t="s">
        <v>33</v>
      </c>
      <c r="C9" s="8" t="s">
        <v>35</v>
      </c>
      <c r="D9" s="7" t="s">
        <v>21</v>
      </c>
      <c r="E9" s="33">
        <v>10</v>
      </c>
      <c r="F9" s="22">
        <v>900</v>
      </c>
      <c r="G9" s="21">
        <v>780</v>
      </c>
      <c r="H9" s="22">
        <v>800</v>
      </c>
      <c r="I9" s="23">
        <f t="shared" ref="I9" si="6">(F9+G9+H9)/3</f>
        <v>826.66666666666663</v>
      </c>
      <c r="J9" s="23">
        <f t="shared" ref="J9" si="7">SQRT(((SUM((POWER(H9-I9,2)),(POWER(G9-I9,2)),(POWER(F9-I9,2)))/(COLUMNS(F9:H9)-1))))</f>
        <v>64.291005073286371</v>
      </c>
      <c r="K9" s="23">
        <f t="shared" ref="K9" si="8">J9/I9*100</f>
        <v>7.7771377104781907</v>
      </c>
      <c r="L9" s="23">
        <v>0</v>
      </c>
      <c r="M9" s="23">
        <f t="shared" ref="M9" si="9">I9*L9+I9</f>
        <v>826.66666666666663</v>
      </c>
      <c r="N9" s="23">
        <f t="shared" ref="N9" si="10">ROUNDDOWN(M9,2)</f>
        <v>826.66</v>
      </c>
      <c r="O9" s="23">
        <f t="shared" ref="O9" si="11">N9*E9</f>
        <v>8266.6</v>
      </c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4" customFormat="1" x14ac:dyDescent="0.25">
      <c r="A10" s="9"/>
      <c r="B10" s="10"/>
      <c r="C10" s="11"/>
      <c r="D10" s="12"/>
      <c r="E10" s="11"/>
      <c r="F10" s="24"/>
      <c r="G10" s="25"/>
      <c r="H10" s="26"/>
      <c r="I10" s="25"/>
      <c r="J10" s="25"/>
      <c r="K10" s="25"/>
      <c r="L10" s="25"/>
      <c r="M10" s="25"/>
      <c r="N10" s="28" t="s">
        <v>8</v>
      </c>
      <c r="O10" s="27">
        <f>SUM(O6:O9)</f>
        <v>121558.83000000002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6.5" thickBot="1" x14ac:dyDescent="0.3">
      <c r="A11" s="15" t="s">
        <v>16</v>
      </c>
      <c r="B11" s="15"/>
      <c r="C11" s="15"/>
      <c r="D11" s="15"/>
      <c r="E11" s="16"/>
      <c r="F11" s="17">
        <f>O10</f>
        <v>121558.83000000002</v>
      </c>
      <c r="G11" s="15" t="s">
        <v>7</v>
      </c>
      <c r="I11" s="1"/>
      <c r="J11" s="15"/>
      <c r="K11" s="16"/>
      <c r="L11" s="16"/>
      <c r="M11" s="15"/>
      <c r="N11" s="15"/>
      <c r="O11" s="18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25">
      <c r="A12" s="34" t="s">
        <v>28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19" customFormat="1" ht="18.75" customHeight="1" x14ac:dyDescent="0.25"/>
    <row r="14" spans="1:25" s="19" customFormat="1" ht="18.75" customHeight="1" x14ac:dyDescent="0.25"/>
    <row r="15" spans="1:25" s="19" customFormat="1" ht="18.75" customHeight="1" x14ac:dyDescent="0.25"/>
    <row r="16" spans="1:25" s="19" customFormat="1" ht="18.75" customHeight="1" x14ac:dyDescent="0.25"/>
    <row r="17" spans="1:25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</sheetData>
  <autoFilter ref="A5:Y13"/>
  <mergeCells count="11">
    <mergeCell ref="M1:O1"/>
    <mergeCell ref="A2:O2"/>
    <mergeCell ref="E3:E4"/>
    <mergeCell ref="I3:K3"/>
    <mergeCell ref="L3:O3"/>
    <mergeCell ref="A12:O12"/>
    <mergeCell ref="A3:A5"/>
    <mergeCell ref="B3:B5"/>
    <mergeCell ref="C3:C5"/>
    <mergeCell ref="D3:D5"/>
    <mergeCell ref="F3:H3"/>
  </mergeCells>
  <hyperlinks>
    <hyperlink ref="A12:O12" r:id="rId1" display="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 Приказом Минэкономразвития России от 02.10.2013г. №567."/>
  </hyperlinks>
  <pageMargins left="0" right="0" top="0.78740157480314965" bottom="0" header="0.31496062992125984" footer="0.31496062992125984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2026-03-27T01:44:02Z</dcterms:modified>
</cp:coreProperties>
</file>