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filterPrivacy="1" defaultThemeVersion="124226"/>
  <xr:revisionPtr revIDLastSave="0" documentId="13_ncr:1_{A79F4BC4-D766-4B21-BF1F-CE341D60962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definedNames>
    <definedName name="_xlnm.Print_Area" localSheetId="0">Лист1!$A$1:$Q$17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6" i="1" l="1" a="1"/>
  <c r="Q6" i="1" s="1"/>
  <c r="Q5" i="1" a="1"/>
  <c r="Q5" i="1" s="1"/>
  <c r="M6" i="1"/>
  <c r="L6" i="1"/>
  <c r="I6" i="1"/>
  <c r="M5" i="1"/>
  <c r="L5" i="1"/>
  <c r="O5" i="1" s="1"/>
  <c r="P5" i="1" s="1"/>
  <c r="I5" i="1"/>
  <c r="N6" i="1" l="1"/>
  <c r="J6" i="1"/>
  <c r="O6" i="1"/>
  <c r="P6" i="1" s="1"/>
  <c r="N5" i="1"/>
  <c r="J5" i="1"/>
  <c r="Q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<sst xmlns="http://schemas.openxmlformats.org/spreadsheetml/2006/main" count="40" uniqueCount="39">
  <si>
    <t>ОБОСНОВАНИЕ НАЧАЛЬНОЙ (МАКСИМАЛЬНОЙ) ЦЕНЫ КОНТРАКТА</t>
  </si>
  <si>
    <t>КП</t>
  </si>
  <si>
    <t>Применяемые сокращения:</t>
  </si>
  <si>
    <t>Коммерческие предложения</t>
  </si>
  <si>
    <t>РК</t>
  </si>
  <si>
    <t>Реестр контрактов</t>
  </si>
  <si>
    <t>№ п/п</t>
  </si>
  <si>
    <t>* Тарифный метод применяется при наличии цен на медицинское изделие в указанном государственном реестре предельных отпускных цен производителей на медицинские изделия.
** На основании статьи 34 Бюджетного кодекса Российской Федерации Заказчик в целях эффективности и экономности расходования бюджетных средств определяет минимальное значение цены единицы медицинского изделия.</t>
  </si>
  <si>
    <t>Начальная сумма цен единиц товаров определена в размере:</t>
  </si>
  <si>
    <t>Расчет произведен в соответствии с частью 24 статьи 22 Федерального закона от 05.04.2013 № 44-ФЗ "О контрактной системе в сфере закупок товаров, работ, услуг для обеспечения государственных и муниципальных нужд", приказом Минздрава России от 15.05.2020 № 450н "Об утверждении порядка определения начальной (максимальной) цены контракта, цены контракта, заключаемого с единственным поставщиком (подрядчиком, исполнителем), и начальной цены единицы товара, работы, услуги при осуществлении закупок медицинских изделий". Данный Приказ не учитывает, что применение утвержденных формул определения НМЦК, может привести к формированию цены контракта и цены за единицу товара с дробными значениями (количество знаков после запятой превышает 2). Большинство бухгалтерских программ, а также программное обеспечение реестра контрактов не позволяет проводить операции с такими значениями. Поэтому в случае необходимости Заказчиком применяется округление (вниз) таких показателей.</t>
  </si>
  <si>
    <t>Цена за единицу изм. с округлением (вниз) до сотых долей после запятой (руб.)</t>
  </si>
  <si>
    <t>Цена за ЕИ минимальная, руб. Без НДС</t>
  </si>
  <si>
    <t>Ставка НДС в отношении МИ*, %</t>
  </si>
  <si>
    <t>шт.</t>
  </si>
  <si>
    <t>Ед. изм.</t>
  </si>
  <si>
    <t>Кол-во</t>
  </si>
  <si>
    <t xml:space="preserve">Средняя арифмети- ческая цена за единицу     &lt;ц&gt; </t>
  </si>
  <si>
    <t xml:space="preserve">Среднее квадратичное отклонение     </t>
  </si>
  <si>
    <t>коэфициент  вариации цен V (%)                    (не должен превышать 33%)</t>
  </si>
  <si>
    <t xml:space="preserve">Средняя арифметическая цена за единицу     &lt;ц&gt; </t>
  </si>
  <si>
    <t>Среднее квадратичное отклонение</t>
  </si>
  <si>
    <t>коэффициент вариации цен V (%)                    (не должен превышать 33%)</t>
  </si>
  <si>
    <t>Итого:</t>
  </si>
  <si>
    <t>Наименование, основные характеристики, ОКПД2</t>
  </si>
  <si>
    <t>Н(М)ЦК  контракта с учетом округления цены за единицу (руб.)</t>
  </si>
  <si>
    <r>
      <t xml:space="preserve">Н(М)ЦК  контракта </t>
    </r>
    <r>
      <rPr>
        <sz val="11"/>
        <color rgb="FF333333"/>
        <rFont val="Times New Roman"/>
        <family val="1"/>
        <charset val="204"/>
      </rPr>
      <t>исходя из имеющегося у него объема финансового обеспечения</t>
    </r>
    <r>
      <rPr>
        <sz val="11"/>
        <color rgb="FF000000"/>
        <rFont val="Times New Roman"/>
        <family val="1"/>
        <charset val="204"/>
      </rPr>
      <t xml:space="preserve"> (руб.)</t>
    </r>
  </si>
  <si>
    <t>Поставка материалов, применяемых в медицинских целях</t>
  </si>
  <si>
    <t>Наименьшая цена, руб. (С НДС), руб.</t>
  </si>
  <si>
    <t>Расчет подготовил: ст.специалист контрактной службы</t>
  </si>
  <si>
    <t>(подпись/расшифровка подписи)</t>
  </si>
  <si>
    <t>Ашеко Л.А.</t>
  </si>
  <si>
    <t>Стерилизующее средство для плазменного низкотемпературного стерилизатора Код ОКПД2: 20.13.63.000</t>
  </si>
  <si>
    <t>Код позиции КТРУ: 32.50.50.190-00000915
Индикатор химический/физический для контроля стерилизации</t>
  </si>
  <si>
    <t>флакон</t>
  </si>
  <si>
    <t>Источник 1 (Исх. № 06-005 от 27.05.26)</t>
  </si>
  <si>
    <t>Источник 2 (Исх. № 20 от 27.05.26 г.)</t>
  </si>
  <si>
    <t>Источник 3 (Исх. № б/н ль 27.05.2026 г.)</t>
  </si>
  <si>
    <t xml:space="preserve">Цена за ЕИ, согласно информации, полученной заказчиком по Запросу цен 0348100023126000003 от 26.05.2026г , с учетом НДС,  руб.
</t>
  </si>
  <si>
    <t>В соответствии с частью 24 статьи 22 Федерального закона от 05.04.2013 № 44-ФЗ "О контрактной системе в сфере закупок товаров, работ, услуг для обеспечения государственных и муниципальных нужд" Заказчик определяет максимальную цену контракта (в случае, если количество поставляемых товаров невозможно определить) в размере 114231,65 руб.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</si>
</sst>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_р_."/>
    <numFmt numFmtId="165" formatCode="0.000%"/>
  </numFmts>
  <fonts count="31" x14ac:knownFonts="1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  <font>
      <sz val="10"/>
      <color rgb="FF000000"/>
      <name val="Arial Cyr"/>
    </font>
    <font>
      <sz val="10"/>
      <color rgb="FF008000"/>
      <name val="Arial Cyr"/>
    </font>
    <font>
      <sz val="10"/>
      <name val="Arial"/>
      <family val="2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333333"/>
      <name val="Times New Roman"/>
      <family val="1"/>
      <charset val="204"/>
    </font>
    <font>
      <u/>
      <sz val="11"/>
      <color rgb="FF000000"/>
      <name val="Times New Roman"/>
      <family val="1"/>
      <charset val="204"/>
    </font>
    <font>
      <b/>
      <sz val="11"/>
      <name val="Times New Roman"/>
      <family val="1"/>
      <charset val="204"/>
    </font>
    <font>
      <sz val="10.8"/>
      <name val="Times New Roman"/>
      <family val="1"/>
      <charset val="204"/>
    </font>
    <font>
      <sz val="10"/>
      <name val="Times New Roman"/>
      <family val="1"/>
      <charset val="204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C0C0C0"/>
      </left>
      <right/>
      <top style="medium">
        <color rgb="FFC0C0C0"/>
      </top>
      <bottom style="thin">
        <color auto="1"/>
      </bottom>
      <diagonal/>
    </border>
    <border>
      <left/>
      <right/>
      <top style="medium">
        <color rgb="FFC0C0C0"/>
      </top>
      <bottom style="thin">
        <color auto="1"/>
      </bottom>
      <diagonal/>
    </border>
    <border>
      <left/>
      <right style="medium">
        <color rgb="FFC0C0C0"/>
      </right>
      <top style="medium">
        <color rgb="FFC0C0C0"/>
      </top>
      <bottom style="thin">
        <color auto="1"/>
      </bottom>
      <diagonal/>
    </border>
    <border>
      <left style="medium">
        <color rgb="FFC0C0C0"/>
      </left>
      <right/>
      <top style="thin">
        <color auto="1"/>
      </top>
      <bottom style="medium">
        <color rgb="FFC0C0C0"/>
      </bottom>
      <diagonal/>
    </border>
    <border>
      <left/>
      <right/>
      <top style="thin">
        <color auto="1"/>
      </top>
      <bottom style="medium">
        <color rgb="FFC0C0C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7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" fillId="0" borderId="0"/>
    <xf numFmtId="0" fontId="1" fillId="0" borderId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7" borderId="1" applyNumberFormat="0" applyAlignment="0" applyProtection="0"/>
    <xf numFmtId="0" fontId="4" fillId="20" borderId="2" applyNumberFormat="0" applyAlignment="0" applyProtection="0"/>
    <xf numFmtId="0" fontId="5" fillId="20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21" borderId="7" applyNumberFormat="0" applyAlignment="0" applyProtection="0"/>
    <xf numFmtId="0" fontId="11" fillId="0" borderId="0" applyNumberFormat="0" applyFill="0" applyBorder="0" applyAlignment="0" applyProtection="0"/>
    <xf numFmtId="0" fontId="12" fillId="22" borderId="0" applyNumberFormat="0" applyBorder="0" applyAlignment="0" applyProtection="0"/>
    <xf numFmtId="0" fontId="13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9" fillId="23" borderId="8" applyNumberForma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4" borderId="0" applyNumberFormat="0" applyBorder="0" applyAlignment="0" applyProtection="0"/>
    <xf numFmtId="49" fontId="20" fillId="0" borderId="10">
      <alignment vertical="top" wrapText="1"/>
    </xf>
    <xf numFmtId="4" fontId="21" fillId="0" borderId="10">
      <alignment vertical="top" shrinkToFit="1"/>
    </xf>
    <xf numFmtId="0" fontId="1" fillId="0" borderId="0"/>
    <xf numFmtId="0" fontId="3" fillId="7" borderId="11" applyNumberFormat="0" applyAlignment="0" applyProtection="0"/>
    <xf numFmtId="0" fontId="4" fillId="20" borderId="12" applyNumberFormat="0" applyAlignment="0" applyProtection="0"/>
    <xf numFmtId="0" fontId="5" fillId="20" borderId="11" applyNumberFormat="0" applyAlignment="0" applyProtection="0"/>
    <xf numFmtId="0" fontId="9" fillId="0" borderId="13" applyNumberFormat="0" applyFill="0" applyAlignment="0" applyProtection="0"/>
    <xf numFmtId="0" fontId="19" fillId="23" borderId="14" applyNumberFormat="0" applyAlignment="0" applyProtection="0"/>
    <xf numFmtId="0" fontId="22" fillId="0" borderId="0"/>
    <xf numFmtId="0" fontId="1" fillId="0" borderId="0"/>
    <xf numFmtId="49" fontId="20" fillId="0" borderId="15">
      <alignment vertical="top" wrapText="1"/>
    </xf>
    <xf numFmtId="4" fontId="21" fillId="0" borderId="15">
      <alignment vertical="top" shrinkToFit="1"/>
    </xf>
    <xf numFmtId="9" fontId="19" fillId="0" borderId="0" applyFont="0" applyFill="0" applyBorder="0" applyAlignment="0" applyProtection="0"/>
  </cellStyleXfs>
  <cellXfs count="58">
    <xf numFmtId="0" fontId="0" fillId="0" borderId="0" xfId="0"/>
    <xf numFmtId="0" fontId="25" fillId="0" borderId="16" xfId="0" applyFont="1" applyBorder="1" applyAlignment="1">
      <alignment vertical="top" wrapText="1"/>
    </xf>
    <xf numFmtId="0" fontId="25" fillId="0" borderId="16" xfId="0" applyFont="1" applyBorder="1" applyAlignment="1">
      <alignment vertical="center"/>
    </xf>
    <xf numFmtId="4" fontId="25" fillId="0" borderId="16" xfId="0" applyNumberFormat="1" applyFont="1" applyBorder="1" applyAlignment="1">
      <alignment vertical="top" wrapText="1"/>
    </xf>
    <xf numFmtId="10" fontId="25" fillId="0" borderId="16" xfId="0" applyNumberFormat="1" applyFont="1" applyBorder="1" applyAlignment="1">
      <alignment vertical="top" wrapText="1"/>
    </xf>
    <xf numFmtId="0" fontId="24" fillId="0" borderId="16" xfId="0" applyFont="1" applyFill="1" applyBorder="1" applyAlignment="1">
      <alignment vertical="center" wrapText="1"/>
    </xf>
    <xf numFmtId="2" fontId="24" fillId="0" borderId="16" xfId="0" applyNumberFormat="1" applyFont="1" applyFill="1" applyBorder="1" applyAlignment="1">
      <alignment vertical="center" wrapText="1"/>
    </xf>
    <xf numFmtId="4" fontId="24" fillId="0" borderId="16" xfId="0" applyNumberFormat="1" applyFont="1" applyFill="1" applyBorder="1" applyAlignment="1">
      <alignment vertical="center" wrapText="1"/>
    </xf>
    <xf numFmtId="0" fontId="25" fillId="0" borderId="16" xfId="0" applyFont="1" applyBorder="1" applyAlignment="1">
      <alignment vertical="top" wrapText="1"/>
    </xf>
    <xf numFmtId="10" fontId="24" fillId="0" borderId="16" xfId="0" applyNumberFormat="1" applyFont="1" applyFill="1" applyBorder="1" applyAlignment="1">
      <alignment vertical="center" wrapText="1"/>
    </xf>
    <xf numFmtId="4" fontId="25" fillId="24" borderId="16" xfId="52" applyNumberFormat="1" applyFont="1" applyFill="1" applyBorder="1" applyAlignment="1">
      <alignment horizontal="center" vertical="center" wrapText="1"/>
    </xf>
    <xf numFmtId="0" fontId="23" fillId="0" borderId="16" xfId="0" applyFont="1" applyBorder="1" applyAlignment="1">
      <alignment horizontal="center" vertical="center" wrapText="1"/>
    </xf>
    <xf numFmtId="4" fontId="23" fillId="0" borderId="16" xfId="0" applyNumberFormat="1" applyFont="1" applyFill="1" applyBorder="1" applyAlignment="1">
      <alignment horizontal="center" vertical="center"/>
    </xf>
    <xf numFmtId="4" fontId="25" fillId="0" borderId="16" xfId="0" applyNumberFormat="1" applyFont="1" applyFill="1" applyBorder="1" applyAlignment="1">
      <alignment horizontal="center" vertical="center" wrapText="1"/>
    </xf>
    <xf numFmtId="4" fontId="24" fillId="0" borderId="16" xfId="0" applyNumberFormat="1" applyFont="1" applyBorder="1" applyAlignment="1">
      <alignment horizontal="center" vertical="center" wrapText="1"/>
    </xf>
    <xf numFmtId="10" fontId="25" fillId="0" borderId="16" xfId="0" applyNumberFormat="1" applyFont="1" applyBorder="1" applyAlignment="1">
      <alignment horizontal="center" vertical="center"/>
    </xf>
    <xf numFmtId="4" fontId="24" fillId="0" borderId="16" xfId="0" applyNumberFormat="1" applyFont="1" applyFill="1" applyBorder="1" applyAlignment="1">
      <alignment horizontal="center" vertical="center" wrapText="1"/>
    </xf>
    <xf numFmtId="165" fontId="24" fillId="0" borderId="16" xfId="56" applyNumberFormat="1" applyFont="1" applyFill="1" applyBorder="1" applyAlignment="1" applyProtection="1">
      <alignment horizontal="center" vertical="center" wrapText="1"/>
    </xf>
    <xf numFmtId="164" fontId="24" fillId="0" borderId="16" xfId="0" applyNumberFormat="1" applyFont="1" applyFill="1" applyBorder="1" applyAlignment="1">
      <alignment horizontal="center" vertical="center" wrapText="1"/>
    </xf>
    <xf numFmtId="164" fontId="24" fillId="0" borderId="16" xfId="0" applyNumberFormat="1" applyFont="1" applyBorder="1" applyAlignment="1">
      <alignment horizontal="center" vertical="center" wrapText="1"/>
    </xf>
    <xf numFmtId="164" fontId="28" fillId="0" borderId="16" xfId="0" applyNumberFormat="1" applyFont="1" applyBorder="1" applyAlignment="1">
      <alignment horizontal="center" vertical="top" wrapText="1"/>
    </xf>
    <xf numFmtId="0" fontId="25" fillId="0" borderId="19" xfId="0" applyFont="1" applyBorder="1" applyAlignment="1">
      <alignment vertical="top" wrapText="1"/>
    </xf>
    <xf numFmtId="0" fontId="25" fillId="0" borderId="21" xfId="0" applyFont="1" applyBorder="1" applyAlignment="1">
      <alignment vertical="top" wrapText="1"/>
    </xf>
    <xf numFmtId="0" fontId="25" fillId="0" borderId="0" xfId="0" applyFont="1" applyBorder="1" applyAlignment="1">
      <alignment vertical="top" wrapText="1"/>
    </xf>
    <xf numFmtId="4" fontId="25" fillId="0" borderId="0" xfId="0" applyNumberFormat="1" applyFont="1" applyBorder="1" applyAlignment="1">
      <alignment vertical="top" wrapText="1"/>
    </xf>
    <xf numFmtId="10" fontId="25" fillId="0" borderId="0" xfId="0" applyNumberFormat="1" applyFont="1" applyBorder="1" applyAlignment="1">
      <alignment vertical="top" wrapText="1"/>
    </xf>
    <xf numFmtId="0" fontId="25" fillId="0" borderId="27" xfId="0" applyFont="1" applyBorder="1" applyAlignment="1">
      <alignment vertical="top" wrapText="1"/>
    </xf>
    <xf numFmtId="0" fontId="24" fillId="0" borderId="16" xfId="0" applyFont="1" applyFill="1" applyBorder="1" applyAlignment="1">
      <alignment horizontal="center" vertical="center" wrapText="1"/>
    </xf>
    <xf numFmtId="0" fontId="0" fillId="0" borderId="28" xfId="0" applyBorder="1" applyAlignment="1">
      <alignment horizontal="left" vertical="top" wrapText="1"/>
    </xf>
    <xf numFmtId="4" fontId="25" fillId="0" borderId="16" xfId="0" applyNumberFormat="1" applyFont="1" applyFill="1" applyBorder="1" applyAlignment="1">
      <alignment horizontal="center" vertical="center" wrapText="1"/>
    </xf>
    <xf numFmtId="4" fontId="24" fillId="0" borderId="16" xfId="0" applyNumberFormat="1" applyFont="1" applyFill="1" applyBorder="1" applyAlignment="1">
      <alignment horizontal="center" vertical="center" wrapText="1"/>
    </xf>
    <xf numFmtId="0" fontId="25" fillId="0" borderId="21" xfId="0" applyFont="1" applyBorder="1" applyAlignment="1">
      <alignment vertical="top" wrapText="1"/>
    </xf>
    <xf numFmtId="0" fontId="25" fillId="0" borderId="0" xfId="0" applyFont="1" applyBorder="1" applyAlignment="1">
      <alignment vertical="top" wrapText="1"/>
    </xf>
    <xf numFmtId="0" fontId="25" fillId="0" borderId="0" xfId="0" applyNumberFormat="1" applyFont="1" applyBorder="1" applyAlignment="1">
      <alignment vertical="top" wrapText="1"/>
    </xf>
    <xf numFmtId="0" fontId="30" fillId="0" borderId="25" xfId="0" applyFont="1" applyFill="1" applyBorder="1" applyAlignment="1">
      <alignment horizontal="center" vertical="center" wrapText="1"/>
    </xf>
    <xf numFmtId="0" fontId="30" fillId="0" borderId="26" xfId="0" applyFont="1" applyFill="1" applyBorder="1" applyAlignment="1">
      <alignment horizontal="center" vertical="center" wrapText="1"/>
    </xf>
    <xf numFmtId="0" fontId="25" fillId="0" borderId="16" xfId="0" applyFont="1" applyBorder="1" applyAlignment="1">
      <alignment vertical="top" wrapText="1"/>
    </xf>
    <xf numFmtId="0" fontId="25" fillId="0" borderId="0" xfId="0" applyFont="1" applyBorder="1" applyAlignment="1">
      <alignment horizontal="center" vertical="top" wrapText="1"/>
    </xf>
    <xf numFmtId="0" fontId="29" fillId="0" borderId="22" xfId="0" applyFont="1" applyFill="1" applyBorder="1" applyAlignment="1">
      <alignment horizontal="center" vertical="center" wrapText="1"/>
    </xf>
    <xf numFmtId="0" fontId="29" fillId="0" borderId="23" xfId="0" applyFont="1" applyFill="1" applyBorder="1" applyAlignment="1">
      <alignment horizontal="center" vertical="center" wrapText="1"/>
    </xf>
    <xf numFmtId="0" fontId="29" fillId="0" borderId="24" xfId="0" applyFont="1" applyFill="1" applyBorder="1" applyAlignment="1">
      <alignment horizontal="center" vertical="center" wrapText="1"/>
    </xf>
    <xf numFmtId="164" fontId="25" fillId="0" borderId="16" xfId="0" applyNumberFormat="1" applyFont="1" applyFill="1" applyBorder="1" applyAlignment="1">
      <alignment horizontal="center" vertical="center" wrapText="1"/>
    </xf>
    <xf numFmtId="0" fontId="24" fillId="0" borderId="16" xfId="0" applyFont="1" applyFill="1" applyBorder="1" applyAlignment="1">
      <alignment horizontal="center" vertical="center" wrapText="1"/>
    </xf>
    <xf numFmtId="2" fontId="27" fillId="0" borderId="16" xfId="0" applyNumberFormat="1" applyFont="1" applyFill="1" applyBorder="1" applyAlignment="1">
      <alignment vertical="center" wrapText="1"/>
    </xf>
    <xf numFmtId="0" fontId="25" fillId="0" borderId="17" xfId="0" applyFont="1" applyBorder="1" applyAlignment="1">
      <alignment horizontal="center" vertical="top" wrapText="1"/>
    </xf>
    <xf numFmtId="0" fontId="25" fillId="0" borderId="18" xfId="0" applyFont="1" applyBorder="1" applyAlignment="1">
      <alignment horizontal="center" vertical="top" wrapText="1"/>
    </xf>
    <xf numFmtId="0" fontId="25" fillId="0" borderId="19" xfId="0" applyFont="1" applyBorder="1" applyAlignment="1">
      <alignment horizontal="center" vertical="top" wrapText="1"/>
    </xf>
    <xf numFmtId="0" fontId="25" fillId="24" borderId="17" xfId="0" applyFont="1" applyFill="1" applyBorder="1" applyAlignment="1">
      <alignment horizontal="center" vertical="top" wrapText="1"/>
    </xf>
    <xf numFmtId="0" fontId="25" fillId="24" borderId="18" xfId="0" applyFont="1" applyFill="1" applyBorder="1" applyAlignment="1">
      <alignment horizontal="center" vertical="top" wrapText="1"/>
    </xf>
    <xf numFmtId="0" fontId="25" fillId="24" borderId="19" xfId="0" applyFont="1" applyFill="1" applyBorder="1" applyAlignment="1">
      <alignment horizontal="center" vertical="top" wrapText="1"/>
    </xf>
    <xf numFmtId="0" fontId="24" fillId="0" borderId="16" xfId="0" applyFont="1" applyFill="1" applyBorder="1" applyAlignment="1">
      <alignment vertical="center" wrapText="1"/>
    </xf>
    <xf numFmtId="4" fontId="25" fillId="0" borderId="17" xfId="0" applyNumberFormat="1" applyFont="1" applyFill="1" applyBorder="1" applyAlignment="1">
      <alignment horizontal="center" vertical="center" wrapText="1"/>
    </xf>
    <xf numFmtId="4" fontId="25" fillId="0" borderId="18" xfId="0" applyNumberFormat="1" applyFont="1" applyFill="1" applyBorder="1" applyAlignment="1">
      <alignment horizontal="center" vertical="center" wrapText="1"/>
    </xf>
    <xf numFmtId="4" fontId="25" fillId="0" borderId="19" xfId="0" applyNumberFormat="1" applyFont="1" applyFill="1" applyBorder="1" applyAlignment="1">
      <alignment horizontal="center" vertical="center" wrapText="1"/>
    </xf>
    <xf numFmtId="4" fontId="25" fillId="0" borderId="20" xfId="0" applyNumberFormat="1" applyFont="1" applyFill="1" applyBorder="1" applyAlignment="1">
      <alignment horizontal="center" vertical="center" wrapText="1"/>
    </xf>
    <xf numFmtId="4" fontId="24" fillId="0" borderId="21" xfId="0" applyNumberFormat="1" applyFont="1" applyFill="1" applyBorder="1" applyAlignment="1">
      <alignment horizontal="center" vertical="center" wrapText="1"/>
    </xf>
    <xf numFmtId="10" fontId="25" fillId="0" borderId="16" xfId="0" applyNumberFormat="1" applyFont="1" applyFill="1" applyBorder="1" applyAlignment="1">
      <alignment horizontal="center" vertical="center" wrapText="1"/>
    </xf>
    <xf numFmtId="10" fontId="24" fillId="0" borderId="16" xfId="0" applyNumberFormat="1" applyFont="1" applyFill="1" applyBorder="1" applyAlignment="1">
      <alignment horizontal="center" vertical="center" wrapText="1"/>
    </xf>
  </cellXfs>
  <cellStyles count="57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Excel Built-in Excel Built-in Excel Built-in Normal" xfId="46" xr:uid="{00000000-0005-0000-0000-000012000000}"/>
    <cellStyle name="Excel Built-in Normal" xfId="19" xr:uid="{00000000-0005-0000-0000-000013000000}"/>
    <cellStyle name="Excel Built-in Normal 2" xfId="20" xr:uid="{00000000-0005-0000-0000-000014000000}"/>
    <cellStyle name="st15" xfId="44" xr:uid="{00000000-0005-0000-0000-000015000000}"/>
    <cellStyle name="st15 2" xfId="54" xr:uid="{00000000-0005-0000-0000-000016000000}"/>
    <cellStyle name="st18" xfId="45" xr:uid="{00000000-0005-0000-0000-000017000000}"/>
    <cellStyle name="st18 2" xfId="55" xr:uid="{00000000-0005-0000-0000-000018000000}"/>
    <cellStyle name="Акцент1" xfId="21" builtinId="29" customBuiltin="1"/>
    <cellStyle name="Акцент2" xfId="22" builtinId="33" customBuiltin="1"/>
    <cellStyle name="Акцент3" xfId="23" builtinId="37" customBuiltin="1"/>
    <cellStyle name="Акцент4" xfId="24" builtinId="41" customBuiltin="1"/>
    <cellStyle name="Акцент5" xfId="25" builtinId="45" customBuiltin="1"/>
    <cellStyle name="Акцент6" xfId="26" builtinId="49" customBuiltin="1"/>
    <cellStyle name="Ввод " xfId="27" builtinId="20" customBuiltin="1"/>
    <cellStyle name="Ввод  2" xfId="47" xr:uid="{00000000-0005-0000-0000-000020000000}"/>
    <cellStyle name="Вывод" xfId="28" builtinId="21" customBuiltin="1"/>
    <cellStyle name="Вывод 2" xfId="48" xr:uid="{00000000-0005-0000-0000-000022000000}"/>
    <cellStyle name="Вычисление" xfId="29" builtinId="22" customBuiltin="1"/>
    <cellStyle name="Вычисление 2" xfId="49" xr:uid="{00000000-0005-0000-0000-000024000000}"/>
    <cellStyle name="Заголовок 1" xfId="30" builtinId="16" customBuiltin="1"/>
    <cellStyle name="Заголовок 2" xfId="31" builtinId="17" customBuiltin="1"/>
    <cellStyle name="Заголовок 3" xfId="32" builtinId="18" customBuiltin="1"/>
    <cellStyle name="Заголовок 4" xfId="33" builtinId="19" customBuiltin="1"/>
    <cellStyle name="Итог" xfId="34" builtinId="25" customBuiltin="1"/>
    <cellStyle name="Итог 2" xfId="50" xr:uid="{00000000-0005-0000-0000-00002A000000}"/>
    <cellStyle name="Контрольная ячейка" xfId="35" builtinId="23" customBuiltin="1"/>
    <cellStyle name="Название" xfId="36" builtinId="15" customBuiltin="1"/>
    <cellStyle name="Нейтральный" xfId="37" builtinId="28" customBuiltin="1"/>
    <cellStyle name="Обычный" xfId="0" builtinId="0"/>
    <cellStyle name="Обычный 2" xfId="53" xr:uid="{00000000-0005-0000-0000-00002F000000}"/>
    <cellStyle name="Обычный 3" xfId="52" xr:uid="{00000000-0005-0000-0000-000030000000}"/>
    <cellStyle name="Плохой" xfId="38" builtinId="27" customBuiltin="1"/>
    <cellStyle name="Пояснение" xfId="39" builtinId="53" customBuiltin="1"/>
    <cellStyle name="Примечание" xfId="40" builtinId="10" customBuiltin="1"/>
    <cellStyle name="Примечание 2" xfId="51" xr:uid="{00000000-0005-0000-0000-000034000000}"/>
    <cellStyle name="Процентный" xfId="56" builtinId="5"/>
    <cellStyle name="Связанная ячейка" xfId="41" builtinId="24" customBuiltin="1"/>
    <cellStyle name="Текст предупреждения" xfId="42" builtinId="11" customBuiltin="1"/>
    <cellStyle name="Хороший" xfId="43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178200</xdr:colOff>
      <xdr:row>7</xdr:row>
      <xdr:rowOff>0</xdr:rowOff>
    </xdr:from>
    <xdr:to>
      <xdr:col>13</xdr:col>
      <xdr:colOff>785880</xdr:colOff>
      <xdr:row>7</xdr:row>
      <xdr:rowOff>198075</xdr:rowOff>
    </xdr:to>
    <xdr:pic>
      <xdr:nvPicPr>
        <xdr:cNvPr id="2" name="Рисунок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5903975" y="3154830"/>
          <a:ext cx="607680" cy="3600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7</xdr:row>
      <xdr:rowOff>0</xdr:rowOff>
    </xdr:from>
    <xdr:to>
      <xdr:col>13</xdr:col>
      <xdr:colOff>785880</xdr:colOff>
      <xdr:row>7</xdr:row>
      <xdr:rowOff>5125</xdr:rowOff>
    </xdr:to>
    <xdr:pic>
      <xdr:nvPicPr>
        <xdr:cNvPr id="3" name="Рисунок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7</xdr:row>
      <xdr:rowOff>0</xdr:rowOff>
    </xdr:from>
    <xdr:to>
      <xdr:col>13</xdr:col>
      <xdr:colOff>785880</xdr:colOff>
      <xdr:row>7</xdr:row>
      <xdr:rowOff>5125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7</xdr:row>
      <xdr:rowOff>0</xdr:rowOff>
    </xdr:from>
    <xdr:to>
      <xdr:col>13</xdr:col>
      <xdr:colOff>785880</xdr:colOff>
      <xdr:row>7</xdr:row>
      <xdr:rowOff>5125</xdr:rowOff>
    </xdr:to>
    <xdr:pic>
      <xdr:nvPicPr>
        <xdr:cNvPr id="5" name="Рисунок 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7</xdr:row>
      <xdr:rowOff>0</xdr:rowOff>
    </xdr:from>
    <xdr:to>
      <xdr:col>13</xdr:col>
      <xdr:colOff>785880</xdr:colOff>
      <xdr:row>7</xdr:row>
      <xdr:rowOff>5125</xdr:rowOff>
    </xdr:to>
    <xdr:pic>
      <xdr:nvPicPr>
        <xdr:cNvPr id="6" name="Рисунок 3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7</xdr:row>
      <xdr:rowOff>0</xdr:rowOff>
    </xdr:from>
    <xdr:to>
      <xdr:col>13</xdr:col>
      <xdr:colOff>785880</xdr:colOff>
      <xdr:row>7</xdr:row>
      <xdr:rowOff>5125</xdr:rowOff>
    </xdr:to>
    <xdr:pic>
      <xdr:nvPicPr>
        <xdr:cNvPr id="7" name="Рисунок 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7</xdr:row>
      <xdr:rowOff>0</xdr:rowOff>
    </xdr:from>
    <xdr:to>
      <xdr:col>13</xdr:col>
      <xdr:colOff>785880</xdr:colOff>
      <xdr:row>7</xdr:row>
      <xdr:rowOff>5125</xdr:rowOff>
    </xdr:to>
    <xdr:pic>
      <xdr:nvPicPr>
        <xdr:cNvPr id="8" name="Рисунок 3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7</xdr:row>
      <xdr:rowOff>0</xdr:rowOff>
    </xdr:from>
    <xdr:to>
      <xdr:col>13</xdr:col>
      <xdr:colOff>785880</xdr:colOff>
      <xdr:row>7</xdr:row>
      <xdr:rowOff>5125</xdr:rowOff>
    </xdr:to>
    <xdr:pic>
      <xdr:nvPicPr>
        <xdr:cNvPr id="9" name="Рисунок 3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7</xdr:row>
      <xdr:rowOff>0</xdr:rowOff>
    </xdr:from>
    <xdr:to>
      <xdr:col>13</xdr:col>
      <xdr:colOff>785880</xdr:colOff>
      <xdr:row>7</xdr:row>
      <xdr:rowOff>5125</xdr:rowOff>
    </xdr:to>
    <xdr:pic>
      <xdr:nvPicPr>
        <xdr:cNvPr id="10" name="Рисунок 3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7</xdr:row>
      <xdr:rowOff>0</xdr:rowOff>
    </xdr:from>
    <xdr:to>
      <xdr:col>13</xdr:col>
      <xdr:colOff>785880</xdr:colOff>
      <xdr:row>7</xdr:row>
      <xdr:rowOff>5125</xdr:rowOff>
    </xdr:to>
    <xdr:pic>
      <xdr:nvPicPr>
        <xdr:cNvPr id="11" name="Рисунок 3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7</xdr:row>
      <xdr:rowOff>0</xdr:rowOff>
    </xdr:from>
    <xdr:to>
      <xdr:col>13</xdr:col>
      <xdr:colOff>785880</xdr:colOff>
      <xdr:row>7</xdr:row>
      <xdr:rowOff>5125</xdr:rowOff>
    </xdr:to>
    <xdr:pic>
      <xdr:nvPicPr>
        <xdr:cNvPr id="12" name="Рисунок 3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7</xdr:row>
      <xdr:rowOff>0</xdr:rowOff>
    </xdr:from>
    <xdr:to>
      <xdr:col>13</xdr:col>
      <xdr:colOff>785880</xdr:colOff>
      <xdr:row>7</xdr:row>
      <xdr:rowOff>5125</xdr:rowOff>
    </xdr:to>
    <xdr:pic>
      <xdr:nvPicPr>
        <xdr:cNvPr id="13" name="Рисунок 3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7</xdr:row>
      <xdr:rowOff>0</xdr:rowOff>
    </xdr:from>
    <xdr:to>
      <xdr:col>13</xdr:col>
      <xdr:colOff>785880</xdr:colOff>
      <xdr:row>7</xdr:row>
      <xdr:rowOff>5125</xdr:rowOff>
    </xdr:to>
    <xdr:pic>
      <xdr:nvPicPr>
        <xdr:cNvPr id="14" name="Рисунок 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7</xdr:row>
      <xdr:rowOff>0</xdr:rowOff>
    </xdr:from>
    <xdr:to>
      <xdr:col>13</xdr:col>
      <xdr:colOff>785880</xdr:colOff>
      <xdr:row>7</xdr:row>
      <xdr:rowOff>5125</xdr:rowOff>
    </xdr:to>
    <xdr:pic>
      <xdr:nvPicPr>
        <xdr:cNvPr id="15" name="Рисунок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7</xdr:row>
      <xdr:rowOff>0</xdr:rowOff>
    </xdr:from>
    <xdr:to>
      <xdr:col>13</xdr:col>
      <xdr:colOff>785880</xdr:colOff>
      <xdr:row>7</xdr:row>
      <xdr:rowOff>5125</xdr:rowOff>
    </xdr:to>
    <xdr:pic>
      <xdr:nvPicPr>
        <xdr:cNvPr id="16" name="Рисунок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7</xdr:row>
      <xdr:rowOff>0</xdr:rowOff>
    </xdr:from>
    <xdr:to>
      <xdr:col>13</xdr:col>
      <xdr:colOff>785880</xdr:colOff>
      <xdr:row>7</xdr:row>
      <xdr:rowOff>5125</xdr:rowOff>
    </xdr:to>
    <xdr:pic>
      <xdr:nvPicPr>
        <xdr:cNvPr id="17" name="Рисунок 3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7</xdr:row>
      <xdr:rowOff>0</xdr:rowOff>
    </xdr:from>
    <xdr:to>
      <xdr:col>13</xdr:col>
      <xdr:colOff>785880</xdr:colOff>
      <xdr:row>7</xdr:row>
      <xdr:rowOff>5125</xdr:rowOff>
    </xdr:to>
    <xdr:pic>
      <xdr:nvPicPr>
        <xdr:cNvPr id="18" name="Рисунок 3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7</xdr:row>
      <xdr:rowOff>0</xdr:rowOff>
    </xdr:from>
    <xdr:to>
      <xdr:col>13</xdr:col>
      <xdr:colOff>785880</xdr:colOff>
      <xdr:row>7</xdr:row>
      <xdr:rowOff>5125</xdr:rowOff>
    </xdr:to>
    <xdr:pic>
      <xdr:nvPicPr>
        <xdr:cNvPr id="19" name="Рисунок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7</xdr:row>
      <xdr:rowOff>0</xdr:rowOff>
    </xdr:from>
    <xdr:to>
      <xdr:col>13</xdr:col>
      <xdr:colOff>785880</xdr:colOff>
      <xdr:row>7</xdr:row>
      <xdr:rowOff>5125</xdr:rowOff>
    </xdr:to>
    <xdr:pic>
      <xdr:nvPicPr>
        <xdr:cNvPr id="20" name="Рисунок 3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7</xdr:row>
      <xdr:rowOff>0</xdr:rowOff>
    </xdr:from>
    <xdr:to>
      <xdr:col>13</xdr:col>
      <xdr:colOff>785880</xdr:colOff>
      <xdr:row>7</xdr:row>
      <xdr:rowOff>5125</xdr:rowOff>
    </xdr:to>
    <xdr:pic>
      <xdr:nvPicPr>
        <xdr:cNvPr id="21" name="Рисунок 3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7</xdr:row>
      <xdr:rowOff>0</xdr:rowOff>
    </xdr:from>
    <xdr:to>
      <xdr:col>13</xdr:col>
      <xdr:colOff>785880</xdr:colOff>
      <xdr:row>7</xdr:row>
      <xdr:rowOff>5125</xdr:rowOff>
    </xdr:to>
    <xdr:pic>
      <xdr:nvPicPr>
        <xdr:cNvPr id="22" name="Рисунок 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7</xdr:row>
      <xdr:rowOff>0</xdr:rowOff>
    </xdr:from>
    <xdr:to>
      <xdr:col>13</xdr:col>
      <xdr:colOff>785880</xdr:colOff>
      <xdr:row>7</xdr:row>
      <xdr:rowOff>5125</xdr:rowOff>
    </xdr:to>
    <xdr:pic>
      <xdr:nvPicPr>
        <xdr:cNvPr id="23" name="Рисунок 3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7</xdr:row>
      <xdr:rowOff>0</xdr:rowOff>
    </xdr:from>
    <xdr:to>
      <xdr:col>13</xdr:col>
      <xdr:colOff>785880</xdr:colOff>
      <xdr:row>7</xdr:row>
      <xdr:rowOff>5125</xdr:rowOff>
    </xdr:to>
    <xdr:pic>
      <xdr:nvPicPr>
        <xdr:cNvPr id="24" name="Рисунок 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7</xdr:row>
      <xdr:rowOff>0</xdr:rowOff>
    </xdr:from>
    <xdr:to>
      <xdr:col>13</xdr:col>
      <xdr:colOff>785880</xdr:colOff>
      <xdr:row>7</xdr:row>
      <xdr:rowOff>5125</xdr:rowOff>
    </xdr:to>
    <xdr:pic>
      <xdr:nvPicPr>
        <xdr:cNvPr id="25" name="Рисунок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7</xdr:row>
      <xdr:rowOff>0</xdr:rowOff>
    </xdr:from>
    <xdr:to>
      <xdr:col>13</xdr:col>
      <xdr:colOff>785880</xdr:colOff>
      <xdr:row>7</xdr:row>
      <xdr:rowOff>4400</xdr:rowOff>
    </xdr:to>
    <xdr:pic>
      <xdr:nvPicPr>
        <xdr:cNvPr id="26" name="Рисунок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7</xdr:row>
      <xdr:rowOff>0</xdr:rowOff>
    </xdr:from>
    <xdr:to>
      <xdr:col>13</xdr:col>
      <xdr:colOff>785880</xdr:colOff>
      <xdr:row>7</xdr:row>
      <xdr:rowOff>8300</xdr:rowOff>
    </xdr:to>
    <xdr:pic>
      <xdr:nvPicPr>
        <xdr:cNvPr id="27" name="Рисунок 3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13</xdr:col>
      <xdr:colOff>178200</xdr:colOff>
      <xdr:row>7</xdr:row>
      <xdr:rowOff>0</xdr:rowOff>
    </xdr:from>
    <xdr:to>
      <xdr:col>13</xdr:col>
      <xdr:colOff>785880</xdr:colOff>
      <xdr:row>7</xdr:row>
      <xdr:rowOff>1950</xdr:rowOff>
    </xdr:to>
    <xdr:pic>
      <xdr:nvPicPr>
        <xdr:cNvPr id="28" name="Рисунок 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13671950" y="3691405"/>
          <a:ext cx="607680" cy="198075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8"/>
  <sheetViews>
    <sheetView tabSelected="1" view="pageBreakPreview" zoomScale="85" zoomScaleNormal="85" zoomScaleSheetLayoutView="85" workbookViewId="0">
      <pane ySplit="4" topLeftCell="A5" activePane="bottomLeft" state="frozen"/>
      <selection pane="bottomLeft" activeCell="C6" sqref="C6"/>
    </sheetView>
  </sheetViews>
  <sheetFormatPr defaultColWidth="9.140625" defaultRowHeight="15" x14ac:dyDescent="0.2"/>
  <cols>
    <col min="1" max="1" width="5.85546875" style="1" customWidth="1"/>
    <col min="2" max="2" width="0.5703125" style="1" hidden="1" customWidth="1"/>
    <col min="3" max="3" width="16.85546875" style="1" customWidth="1"/>
    <col min="4" max="4" width="10.42578125" style="1" customWidth="1"/>
    <col min="5" max="5" width="15.7109375" style="1" customWidth="1"/>
    <col min="6" max="9" width="19.7109375" style="3" customWidth="1"/>
    <col min="10" max="10" width="15.5703125" style="3" customWidth="1"/>
    <col min="11" max="11" width="14.140625" style="4" customWidth="1"/>
    <col min="12" max="13" width="15" style="3" customWidth="1"/>
    <col min="14" max="14" width="15.140625" style="1" customWidth="1"/>
    <col min="15" max="15" width="16.28515625" style="1" customWidth="1"/>
    <col min="16" max="16" width="16.140625" style="1" customWidth="1"/>
    <col min="17" max="17" width="14.85546875" style="1" customWidth="1"/>
    <col min="18" max="16384" width="9.140625" style="1"/>
  </cols>
  <sheetData>
    <row r="1" spans="1:18" x14ac:dyDescent="0.2">
      <c r="A1" s="44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6"/>
    </row>
    <row r="2" spans="1:18" x14ac:dyDescent="0.2">
      <c r="A2" s="47" t="s">
        <v>26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9"/>
    </row>
    <row r="3" spans="1:18" s="2" customFormat="1" ht="57.6" customHeight="1" x14ac:dyDescent="0.2">
      <c r="A3" s="42" t="s">
        <v>6</v>
      </c>
      <c r="B3" s="50"/>
      <c r="C3" s="50" t="s">
        <v>23</v>
      </c>
      <c r="D3" s="42" t="s">
        <v>14</v>
      </c>
      <c r="E3" s="42" t="s">
        <v>15</v>
      </c>
      <c r="F3" s="51" t="s">
        <v>37</v>
      </c>
      <c r="G3" s="52"/>
      <c r="H3" s="53"/>
      <c r="I3" s="54" t="s">
        <v>27</v>
      </c>
      <c r="J3" s="29" t="s">
        <v>11</v>
      </c>
      <c r="K3" s="56" t="s">
        <v>12</v>
      </c>
      <c r="L3" s="29" t="s">
        <v>16</v>
      </c>
      <c r="M3" s="29" t="s">
        <v>17</v>
      </c>
      <c r="N3" s="41" t="s">
        <v>18</v>
      </c>
      <c r="O3" s="41" t="s">
        <v>10</v>
      </c>
      <c r="P3" s="41" t="s">
        <v>24</v>
      </c>
      <c r="Q3" s="41" t="s">
        <v>25</v>
      </c>
    </row>
    <row r="4" spans="1:18" s="2" customFormat="1" ht="30" x14ac:dyDescent="0.2">
      <c r="A4" s="42"/>
      <c r="B4" s="50"/>
      <c r="C4" s="50"/>
      <c r="D4" s="42"/>
      <c r="E4" s="42"/>
      <c r="F4" s="10" t="s">
        <v>34</v>
      </c>
      <c r="G4" s="10" t="s">
        <v>35</v>
      </c>
      <c r="H4" s="10" t="s">
        <v>36</v>
      </c>
      <c r="I4" s="55"/>
      <c r="J4" s="30"/>
      <c r="K4" s="57"/>
      <c r="L4" s="30" t="s">
        <v>19</v>
      </c>
      <c r="M4" s="30" t="s">
        <v>20</v>
      </c>
      <c r="N4" s="42" t="s">
        <v>21</v>
      </c>
      <c r="O4" s="42" t="s">
        <v>10</v>
      </c>
      <c r="P4" s="41"/>
      <c r="Q4" s="42"/>
    </row>
    <row r="5" spans="1:18" s="2" customFormat="1" ht="105.75" customHeight="1" x14ac:dyDescent="0.2">
      <c r="A5" s="27">
        <v>1</v>
      </c>
      <c r="B5" s="5"/>
      <c r="C5" s="28" t="s">
        <v>31</v>
      </c>
      <c r="D5" s="11" t="s">
        <v>33</v>
      </c>
      <c r="E5" s="11">
        <v>5</v>
      </c>
      <c r="F5" s="12">
        <v>18379</v>
      </c>
      <c r="G5" s="12">
        <v>18400</v>
      </c>
      <c r="H5" s="12">
        <v>18974</v>
      </c>
      <c r="I5" s="14">
        <f t="shared" ref="I5" si="0">MIN(F5:H5)</f>
        <v>18379</v>
      </c>
      <c r="J5" s="14">
        <f>I5/(1+K5)</f>
        <v>15064.754098360656</v>
      </c>
      <c r="K5" s="15">
        <v>0.22</v>
      </c>
      <c r="L5" s="16">
        <f t="shared" ref="L5" si="1">AVERAGE(F5:H5)</f>
        <v>18584.333333333332</v>
      </c>
      <c r="M5" s="16">
        <f t="shared" ref="M5" si="2">STDEV(F5:H5)</f>
        <v>337.62454492132724</v>
      </c>
      <c r="N5" s="17">
        <f t="shared" ref="N5" si="3">M5/L5</f>
        <v>1.816715934145215E-2</v>
      </c>
      <c r="O5" s="18">
        <f t="shared" ref="O5" si="4">ROUND(L5,2)</f>
        <v>18584.330000000002</v>
      </c>
      <c r="P5" s="13">
        <f>O5</f>
        <v>18584.330000000002</v>
      </c>
      <c r="Q5" s="19" cm="1">
        <f t="array" ref="Q5">MMULT(P5,E5)</f>
        <v>92921.650000000009</v>
      </c>
    </row>
    <row r="6" spans="1:18" s="2" customFormat="1" ht="114.75" x14ac:dyDescent="0.2">
      <c r="A6" s="27">
        <v>2</v>
      </c>
      <c r="B6" s="5"/>
      <c r="C6" s="28" t="s">
        <v>32</v>
      </c>
      <c r="D6" s="11" t="s">
        <v>13</v>
      </c>
      <c r="E6" s="11">
        <v>1000</v>
      </c>
      <c r="F6" s="13">
        <v>21.5</v>
      </c>
      <c r="G6" s="13">
        <v>22</v>
      </c>
      <c r="H6" s="13">
        <v>20.43</v>
      </c>
      <c r="I6" s="14">
        <f t="shared" ref="I6" si="5">MIN(F6:H6)</f>
        <v>20.43</v>
      </c>
      <c r="J6" s="14">
        <f t="shared" ref="J6" si="6">I6/(1+K6)</f>
        <v>18.572727272727271</v>
      </c>
      <c r="K6" s="15">
        <v>0.1</v>
      </c>
      <c r="L6" s="16">
        <f t="shared" ref="L6" si="7">AVERAGE(F6:H6)</f>
        <v>21.31</v>
      </c>
      <c r="M6" s="16">
        <f t="shared" ref="M6" si="8">STDEV(F6:H6)</f>
        <v>0.8020598481410226</v>
      </c>
      <c r="N6" s="17">
        <f t="shared" ref="N6" si="9">M6/L6</f>
        <v>3.7637721639653808E-2</v>
      </c>
      <c r="O6" s="18">
        <f t="shared" ref="O6" si="10">ROUND(L6,2)</f>
        <v>21.31</v>
      </c>
      <c r="P6" s="13">
        <f t="shared" ref="P6" si="11">O6</f>
        <v>21.31</v>
      </c>
      <c r="Q6" s="19" cm="1">
        <f t="array" ref="Q6">MMULT(P6,E6)</f>
        <v>21310</v>
      </c>
    </row>
    <row r="7" spans="1:18" s="2" customFormat="1" x14ac:dyDescent="0.2">
      <c r="A7" s="6"/>
      <c r="B7" s="6"/>
      <c r="C7" s="6"/>
      <c r="D7" s="6"/>
      <c r="E7" s="6" t="s">
        <v>22</v>
      </c>
      <c r="F7" s="7"/>
      <c r="G7" s="7"/>
      <c r="H7" s="7"/>
      <c r="I7" s="7"/>
      <c r="J7" s="7"/>
      <c r="K7" s="9"/>
      <c r="L7" s="7"/>
      <c r="M7" s="43" t="s">
        <v>8</v>
      </c>
      <c r="N7" s="43"/>
      <c r="O7" s="43"/>
      <c r="P7" s="43"/>
      <c r="Q7" s="20">
        <f>SUM(Q5:Q6)</f>
        <v>114231.65000000001</v>
      </c>
    </row>
    <row r="8" spans="1:18" s="22" customFormat="1" ht="51" customHeight="1" x14ac:dyDescent="0.2">
      <c r="A8" s="32" t="s">
        <v>38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23"/>
      <c r="P8" s="23"/>
      <c r="Q8" s="23"/>
      <c r="R8" s="26"/>
    </row>
    <row r="9" spans="1:18" ht="88.9" customHeight="1" x14ac:dyDescent="0.2">
      <c r="A9" s="33" t="s">
        <v>9</v>
      </c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23"/>
      <c r="P9" s="23"/>
      <c r="Q9" s="23"/>
      <c r="R9" s="21"/>
    </row>
    <row r="10" spans="1:18" ht="58.5" customHeight="1" x14ac:dyDescent="0.2">
      <c r="A10" s="33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23"/>
      <c r="P10" s="23"/>
      <c r="Q10" s="23"/>
      <c r="R10" s="21"/>
    </row>
    <row r="11" spans="1:18" ht="30" x14ac:dyDescent="0.2">
      <c r="A11" s="23"/>
      <c r="B11" s="23"/>
      <c r="C11" s="8" t="s">
        <v>2</v>
      </c>
      <c r="D11" s="8" t="s">
        <v>1</v>
      </c>
      <c r="E11" s="36" t="s">
        <v>3</v>
      </c>
      <c r="F11" s="36"/>
      <c r="G11" s="24"/>
      <c r="H11" s="24"/>
      <c r="I11" s="24"/>
      <c r="J11" s="24"/>
      <c r="K11" s="25"/>
      <c r="L11" s="24"/>
      <c r="M11" s="24"/>
      <c r="N11" s="23"/>
      <c r="O11" s="23"/>
      <c r="P11" s="23"/>
      <c r="Q11" s="23"/>
      <c r="R11" s="21"/>
    </row>
    <row r="12" spans="1:18" x14ac:dyDescent="0.2">
      <c r="A12" s="23"/>
      <c r="B12" s="23"/>
      <c r="C12" s="8"/>
      <c r="D12" s="8" t="s">
        <v>4</v>
      </c>
      <c r="E12" s="36" t="s">
        <v>5</v>
      </c>
      <c r="F12" s="36"/>
      <c r="G12" s="24"/>
      <c r="H12" s="24"/>
      <c r="I12" s="24"/>
      <c r="J12" s="24"/>
      <c r="K12" s="25"/>
      <c r="L12" s="24"/>
      <c r="M12" s="24"/>
      <c r="N12" s="23"/>
      <c r="O12" s="23"/>
      <c r="P12" s="23"/>
      <c r="Q12" s="23"/>
      <c r="R12" s="21"/>
    </row>
    <row r="13" spans="1:18" x14ac:dyDescent="0.2">
      <c r="A13" s="23"/>
      <c r="B13" s="23"/>
      <c r="C13" s="23"/>
      <c r="D13" s="23"/>
      <c r="E13" s="23"/>
      <c r="F13" s="24"/>
      <c r="G13" s="24"/>
      <c r="H13" s="24"/>
      <c r="I13" s="23"/>
      <c r="J13" s="23"/>
      <c r="K13" s="23"/>
      <c r="L13" s="23"/>
      <c r="M13" s="24"/>
      <c r="N13" s="23"/>
      <c r="O13" s="23"/>
      <c r="P13" s="23"/>
      <c r="Q13" s="23"/>
      <c r="R13" s="21"/>
    </row>
    <row r="14" spans="1:18" x14ac:dyDescent="0.2">
      <c r="A14" s="23"/>
      <c r="B14" s="23"/>
      <c r="C14" s="37" t="s">
        <v>28</v>
      </c>
      <c r="D14" s="37"/>
      <c r="E14" s="37"/>
      <c r="F14" s="37"/>
      <c r="G14" s="24"/>
      <c r="H14" s="24"/>
      <c r="I14" s="24"/>
      <c r="J14" s="24"/>
      <c r="K14" s="25"/>
      <c r="L14" s="24"/>
      <c r="M14" s="24"/>
      <c r="N14" s="23"/>
      <c r="O14" s="23"/>
      <c r="P14" s="23"/>
      <c r="Q14" s="23"/>
      <c r="R14" s="21"/>
    </row>
    <row r="15" spans="1:18" ht="15.75" thickBot="1" x14ac:dyDescent="0.25">
      <c r="A15" s="32"/>
      <c r="B15" s="32"/>
      <c r="C15" s="23"/>
      <c r="D15" s="23"/>
      <c r="E15" s="23"/>
      <c r="F15" s="24"/>
      <c r="G15" s="24"/>
      <c r="H15" s="24"/>
      <c r="I15" s="24"/>
      <c r="J15" s="24"/>
      <c r="K15" s="25"/>
      <c r="L15" s="24"/>
      <c r="M15" s="24"/>
      <c r="N15" s="23"/>
      <c r="O15" s="23"/>
      <c r="P15" s="23"/>
      <c r="Q15" s="23"/>
      <c r="R15" s="21"/>
    </row>
    <row r="16" spans="1:18" x14ac:dyDescent="0.2">
      <c r="A16" s="23"/>
      <c r="B16" s="23"/>
      <c r="C16" s="38" t="s">
        <v>30</v>
      </c>
      <c r="D16" s="39"/>
      <c r="E16" s="39"/>
      <c r="F16" s="40"/>
      <c r="G16" s="24"/>
      <c r="H16" s="24"/>
      <c r="I16" s="24"/>
      <c r="J16" s="24"/>
      <c r="K16" s="25"/>
      <c r="L16" s="24"/>
      <c r="M16" s="24"/>
      <c r="N16" s="23"/>
      <c r="O16" s="23"/>
      <c r="P16" s="23"/>
      <c r="Q16" s="23"/>
      <c r="R16" s="21"/>
    </row>
    <row r="17" spans="1:18" ht="15.75" thickBot="1" x14ac:dyDescent="0.25">
      <c r="A17" s="32"/>
      <c r="B17" s="32"/>
      <c r="C17" s="34" t="s">
        <v>29</v>
      </c>
      <c r="D17" s="35"/>
      <c r="E17" s="35"/>
      <c r="F17" s="35"/>
      <c r="G17" s="24"/>
      <c r="H17" s="24"/>
      <c r="I17" s="24"/>
      <c r="J17" s="24"/>
      <c r="K17" s="25"/>
      <c r="L17" s="24"/>
      <c r="M17" s="24"/>
      <c r="N17" s="23"/>
      <c r="O17" s="23"/>
      <c r="P17" s="23"/>
      <c r="Q17" s="23"/>
      <c r="R17" s="21"/>
    </row>
    <row r="18" spans="1:18" x14ac:dyDescent="0.2">
      <c r="A18" s="31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22"/>
      <c r="P18" s="22"/>
      <c r="Q18" s="22"/>
    </row>
  </sheetData>
  <sheetProtection selectLockedCells="1" selectUnlockedCells="1"/>
  <mergeCells count="29">
    <mergeCell ref="P3:P4"/>
    <mergeCell ref="O3:O4"/>
    <mergeCell ref="Q3:Q4"/>
    <mergeCell ref="M7:P7"/>
    <mergeCell ref="A1:N1"/>
    <mergeCell ref="A2:N2"/>
    <mergeCell ref="N3:N4"/>
    <mergeCell ref="A3:A4"/>
    <mergeCell ref="B3:B4"/>
    <mergeCell ref="C3:C4"/>
    <mergeCell ref="D3:D4"/>
    <mergeCell ref="E3:E4"/>
    <mergeCell ref="F3:H3"/>
    <mergeCell ref="I3:I4"/>
    <mergeCell ref="J3:J4"/>
    <mergeCell ref="K3:K4"/>
    <mergeCell ref="L3:L4"/>
    <mergeCell ref="M3:M4"/>
    <mergeCell ref="A18:N18"/>
    <mergeCell ref="A8:N8"/>
    <mergeCell ref="A10:N10"/>
    <mergeCell ref="C17:F17"/>
    <mergeCell ref="E11:F11"/>
    <mergeCell ref="E12:F12"/>
    <mergeCell ref="A15:B15"/>
    <mergeCell ref="A17:B17"/>
    <mergeCell ref="A9:N9"/>
    <mergeCell ref="C14:F14"/>
    <mergeCell ref="C16:F16"/>
  </mergeCells>
  <phoneticPr fontId="18" type="noConversion"/>
  <pageMargins left="0.39370078740157483" right="0.31496062992125984" top="0.39370078740157483" bottom="0.39370078740157483" header="0.51181102362204722" footer="0.51181102362204722"/>
  <pageSetup paperSize="9" scale="51" firstPageNumber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2022-06-07T12:59:42Z</dcterms:created>
  <dcterms:modified xsi:type="dcterms:W3CDTF">2026-05-28T08:03:46Z</dcterms:modified>
</cp:coreProperties>
</file>