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\общая для закупок\_4_ЗАКУПКИ\Закупки_2026\РПЗ_00165 Оказание услуг по проведению дополнительных аттестационных испытаний объекта информатизации\"/>
    </mc:Choice>
  </mc:AlternateContent>
  <xr:revisionPtr revIDLastSave="0" documentId="8_{93E70744-FFC8-4E15-926F-875CA2D27B8F}" xr6:coauthVersionLast="47" xr6:coauthVersionMax="47" xr10:uidLastSave="{00000000-0000-0000-0000-000000000000}"/>
  <bookViews>
    <workbookView xWindow="-120" yWindow="-120" windowWidth="29040" windowHeight="15840" xr2:uid="{DFB80876-7362-4F7C-8038-F6ECD0C0911B}"/>
  </bookViews>
  <sheets>
    <sheet name="НМЦ" sheetId="1" r:id="rId1"/>
  </sheets>
  <externalReferences>
    <externalReference r:id="rId2"/>
  </externalReferences>
  <definedNames>
    <definedName name="ДаНет">#N/A</definedName>
    <definedName name="_xlnm.Print_Area" localSheetId="0">НМЦ!$A$3:$M$31</definedName>
    <definedName name="ОКАТО_код">#N/A</definedName>
    <definedName name="ОКЕИ_код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K25" i="1"/>
  <c r="B25" i="1"/>
  <c r="H21" i="1"/>
  <c r="G21" i="1"/>
  <c r="F21" i="1"/>
  <c r="E21" i="1"/>
  <c r="J21" i="1" s="1"/>
  <c r="J20" i="1"/>
  <c r="I20" i="1"/>
  <c r="J19" i="1"/>
  <c r="I19" i="1"/>
  <c r="E18" i="1"/>
  <c r="F18" i="1" s="1"/>
  <c r="G18" i="1" s="1"/>
  <c r="H18" i="1" s="1"/>
  <c r="I18" i="1" s="1"/>
  <c r="J18" i="1" s="1"/>
  <c r="K18" i="1" s="1"/>
  <c r="L18" i="1" s="1"/>
  <c r="M18" i="1" s="1"/>
  <c r="F10" i="1"/>
  <c r="F9" i="1"/>
  <c r="F8" i="1"/>
  <c r="F7" i="1"/>
  <c r="F6" i="1"/>
  <c r="K19" i="1" l="1"/>
  <c r="L19" i="1" s="1"/>
  <c r="M19" i="1" s="1"/>
  <c r="K20" i="1"/>
  <c r="L20" i="1" s="1"/>
  <c r="M20" i="1" s="1"/>
  <c r="I21" i="1"/>
  <c r="M21" i="1"/>
  <c r="C30" i="1" l="1"/>
  <c r="F12" i="1"/>
</calcChain>
</file>

<file path=xl/sharedStrings.xml><?xml version="1.0" encoding="utf-8"?>
<sst xmlns="http://schemas.openxmlformats.org/spreadsheetml/2006/main" count="38" uniqueCount="35">
  <si>
    <t>Приложение Б</t>
  </si>
  <si>
    <t>форма 9</t>
  </si>
  <si>
    <t>ОБОСНОВАНИЕ</t>
  </si>
  <si>
    <t>по начальной максимальной цене договора (НМЦ)</t>
  </si>
  <si>
    <t xml:space="preserve">Наименование закупки (предмет договора): </t>
  </si>
  <si>
    <t xml:space="preserve">Используемый метод определения НМЦ: </t>
  </si>
  <si>
    <t>Срок поставки (выполнения работ, оказания услуг):</t>
  </si>
  <si>
    <t>Информация о запросах ценовых предложений (коммерческих предложений):</t>
  </si>
  <si>
    <t xml:space="preserve">Информация о ценовых предложениях, включая информацию из открытых источников: </t>
  </si>
  <si>
    <t>НМЦ/цена контракта (договора) устанавливается в размере:
(с обязательным указанием информации - с учетом или без НДС, включая все налоги, сборы и обязательные платежи)</t>
  </si>
  <si>
    <t>173 250 (Сто семьдесят три тысячи двести пятьдесят) рублей 00 копеек, в том числе НДС 22%</t>
  </si>
  <si>
    <t xml:space="preserve">Дата подготовки обоснования НМЦ: </t>
  </si>
  <si>
    <t>Расчет НМЦ</t>
  </si>
  <si>
    <t>№ п/п</t>
  </si>
  <si>
    <t>Наименование товара, работы, услуги</t>
  </si>
  <si>
    <t>Ед. изм.</t>
  </si>
  <si>
    <t>Кол-во</t>
  </si>
  <si>
    <t>Ценовые предложения, руб.</t>
  </si>
  <si>
    <t>Средняя цена, руб.</t>
  </si>
  <si>
    <t>Среднее квадратичное отклонение</t>
  </si>
  <si>
    <t>Коэффициент вариации</t>
  </si>
  <si>
    <t>Стоимость за 1 ед. товара принятая в расчет с учетом коэффициента вариации, руб. (с учетом налогов, сборов и других обязательных платежей)</t>
  </si>
  <si>
    <t>Стоимость, руб. 
(с учетом налогов, сборов и других обязательных платежей)</t>
  </si>
  <si>
    <t xml:space="preserve">№1* </t>
  </si>
  <si>
    <t xml:space="preserve">№2* </t>
  </si>
  <si>
    <t xml:space="preserve">№3* </t>
  </si>
  <si>
    <r>
      <t>договор №</t>
    </r>
    <r>
      <rPr>
        <b/>
        <sz val="12"/>
        <color rgb="FFFF0000"/>
        <rFont val="Times New Roman"/>
        <family val="1"/>
        <charset val="204"/>
      </rPr>
      <t>***</t>
    </r>
    <r>
      <rPr>
        <b/>
        <sz val="12"/>
        <color rgb="FF000000"/>
        <rFont val="Times New Roman"/>
        <family val="1"/>
        <charset val="204"/>
      </rPr>
      <t xml:space="preserve">от </t>
    </r>
    <r>
      <rPr>
        <b/>
        <sz val="12"/>
        <color rgb="FFFF0000"/>
        <rFont val="Times New Roman"/>
        <family val="1"/>
        <charset val="204"/>
      </rPr>
      <t xml:space="preserve"> г.</t>
    </r>
    <r>
      <rPr>
        <b/>
        <sz val="12"/>
        <color rgb="FF000000"/>
        <rFont val="Times New Roman"/>
        <family val="1"/>
        <charset val="204"/>
      </rPr>
      <t xml:space="preserve"> с учетом ИПЦ 2025-202</t>
    </r>
    <r>
      <rPr>
        <b/>
        <sz val="12"/>
        <color rgb="FFFF0000"/>
        <rFont val="Times New Roman"/>
        <family val="1"/>
        <charset val="204"/>
      </rPr>
      <t>6</t>
    </r>
    <r>
      <rPr>
        <b/>
        <sz val="12"/>
        <color rgb="FF000000"/>
        <rFont val="Times New Roman"/>
        <family val="1"/>
        <charset val="204"/>
      </rPr>
      <t xml:space="preserve"> (</t>
    </r>
    <r>
      <rPr>
        <b/>
        <sz val="12"/>
        <color rgb="FFFF0000"/>
        <rFont val="Times New Roman"/>
        <family val="1"/>
        <charset val="204"/>
      </rPr>
      <t>1,051</t>
    </r>
    <r>
      <rPr>
        <b/>
        <sz val="12"/>
        <color rgb="FF000000"/>
        <rFont val="Times New Roman"/>
        <family val="1"/>
        <charset val="204"/>
      </rPr>
      <t>) в соответствии с Методикой №357</t>
    </r>
  </si>
  <si>
    <t>Проведение дополнительных аттестационных испытаний</t>
  </si>
  <si>
    <t xml:space="preserve">шт. </t>
  </si>
  <si>
    <t>Разработка документации на основании дополнительных аттестационных испытаний</t>
  </si>
  <si>
    <t>Итого:</t>
  </si>
  <si>
    <t>X</t>
  </si>
  <si>
    <t>Х</t>
  </si>
  <si>
    <t>Даты сбора информации</t>
  </si>
  <si>
    <t xml:space="preserve">подпись________________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</si>
</sst>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₽_-;\-* #,##0.00\ _₽_-;_-* &quot;-&quot;??\ _₽_-;_-@_-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Alignment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65" fontId="10" fillId="0" borderId="1" xfId="1" applyFont="1" applyFill="1" applyBorder="1" applyAlignment="1">
      <alignment vertical="center" wrapText="1"/>
    </xf>
    <xf numFmtId="0" fontId="8" fillId="0" borderId="0" xfId="0" applyFont="1"/>
    <xf numFmtId="0" fontId="3" fillId="0" borderId="3" xfId="0" applyFont="1" applyBorder="1" applyAlignment="1">
      <alignment horizontal="left" vertical="center" wrapText="1" indent="3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/>
    <xf numFmtId="14" fontId="3" fillId="0" borderId="1" xfId="0" applyNumberFormat="1" applyFont="1" applyBorder="1" applyAlignment="1">
      <alignment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2" fillId="0" borderId="7" xfId="0" applyFont="1" applyBorder="1" applyAlignment="1">
      <alignment horizontal="right" vertical="center"/>
    </xf>
    <xf numFmtId="0" fontId="2" fillId="0" borderId="0" xfId="0" applyFont="1"/>
    <xf numFmtId="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</cellXfs>
  <cellStyles count="4">
    <cellStyle name="Обычный" xfId="0" builtinId="0"/>
    <cellStyle name="Обычный 4" xfId="3" xr:uid="{9D0162D9-7D43-45C1-9CBE-ECE8BB525101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5;&#1077;&#1077;/&#1056;&#1055;&#1047;%201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я"/>
      <sheetName val="Справочник"/>
      <sheetName val="Инструкция"/>
      <sheetName val="ГЭБ"/>
      <sheetName val="схема"/>
      <sheetName val="ПИ"/>
      <sheetName val="2026РПЗ"/>
      <sheetName val="ЗАКУПКА"/>
      <sheetName val="Кор_РПЗ"/>
      <sheetName val="Задание"/>
      <sheetName val="ТЗ"/>
      <sheetName val="Запрос КП"/>
      <sheetName val="Спец-я"/>
      <sheetName val="Обоснование"/>
      <sheetName val="НМЦ"/>
      <sheetName val="Решение НМЦ"/>
      <sheetName val="С-З_опл"/>
      <sheetName val="С-З_опл ЭДО"/>
      <sheetName val="С-З_для СС"/>
      <sheetName val="ДС"/>
      <sheetName val="п.6.6.2_ПоЗ"/>
      <sheetName val="п.19.22"/>
      <sheetName val="п.21.2.2"/>
      <sheetName val="ИГК"/>
      <sheetName val="РЕШЕНИЕ_ЕП"/>
      <sheetName val="РЕШЕНИЕ_ДС"/>
      <sheetName val="ИЗВЕЩЕНИЕ"/>
      <sheetName val="Контрагенты"/>
      <sheetName val="ОКПД2"/>
      <sheetName val="ОКПД2 (2)"/>
      <sheetName val="ОКВЭД2"/>
      <sheetName val="ОКЕИ"/>
      <sheetName val="ПП_1875_1"/>
      <sheetName val="ПП_1875_2"/>
      <sheetName val="ПП_1875_3"/>
      <sheetName val="ПП_878"/>
      <sheetName val="РП_744"/>
      <sheetName val="РП_2662"/>
      <sheetName val="ПеречДок"/>
      <sheetName val="Блок-схема"/>
      <sheetName val="Кор_ПоЗ"/>
      <sheetName val=" _"/>
      <sheetName val="Памят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>
            <v>46169</v>
          </cell>
        </row>
        <row r="4">
          <cell r="C4" t="str">
            <v>Начальник ОИТ</v>
          </cell>
          <cell r="D4" t="str">
            <v>Н.В. Бакшеев</v>
          </cell>
        </row>
        <row r="66">
          <cell r="C66" t="str">
            <v>Оказание услуг по проведению дополнительных аттестационных испытаний объекта информатизации</v>
          </cell>
        </row>
        <row r="67">
          <cell r="C67" t="str">
            <v xml:space="preserve">метод сопоставимых рыночных цен (анализа рынка) </v>
          </cell>
        </row>
        <row r="68">
          <cell r="C68" t="str">
            <v>в течение 15 (Пятнадцати) календарных дней со дня заключения договора</v>
          </cell>
        </row>
        <row r="69">
          <cell r="C69" t="str">
            <v>Исх. № 16-4201 от 18.05.2026 г.</v>
          </cell>
        </row>
        <row r="70">
          <cell r="C70" t="str">
            <v>Вх. № 2839 от 18.05.20256 г., Вх. № 2916 от 20.05.2026 г., Вх. № 2917 от 20.05.20256 г.</v>
          </cell>
        </row>
        <row r="77">
          <cell r="C77" t="str">
            <v>Начальник ОИТ Бакшеев Н.В.</v>
          </cell>
        </row>
        <row r="78">
          <cell r="C78" t="str">
            <v>64-68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9A54-7B6F-4D44-AAEC-9947717BD6DB}">
  <sheetPr>
    <tabColor rgb="FF00B050"/>
    <pageSetUpPr fitToPage="1"/>
  </sheetPr>
  <dimension ref="A1:M36"/>
  <sheetViews>
    <sheetView tabSelected="1" view="pageBreakPreview" topLeftCell="A3" zoomScale="80" zoomScaleNormal="100" zoomScaleSheetLayoutView="80" workbookViewId="0">
      <selection activeCell="R8" sqref="R8"/>
    </sheetView>
  </sheetViews>
  <sheetFormatPr defaultColWidth="9.140625" defaultRowHeight="15.75" outlineLevelRow="1" outlineLevelCol="1" x14ac:dyDescent="0.25"/>
  <cols>
    <col min="1" max="1" width="5.7109375" style="2" customWidth="1"/>
    <col min="2" max="2" width="22.7109375" style="2" customWidth="1"/>
    <col min="3" max="3" width="9.28515625" style="2" customWidth="1"/>
    <col min="4" max="4" width="8.5703125" style="2" customWidth="1"/>
    <col min="5" max="5" width="12.85546875" style="2" customWidth="1"/>
    <col min="6" max="7" width="13.140625" style="2" bestFit="1" customWidth="1"/>
    <col min="8" max="8" width="17.5703125" style="2" hidden="1" customWidth="1" outlineLevel="1"/>
    <col min="9" max="9" width="15.5703125" style="2" customWidth="1" collapsed="1"/>
    <col min="10" max="10" width="12.85546875" style="2" customWidth="1"/>
    <col min="11" max="11" width="12.7109375" style="2" customWidth="1"/>
    <col min="12" max="12" width="18.5703125" style="2" customWidth="1"/>
    <col min="13" max="13" width="16.5703125" style="2" customWidth="1"/>
    <col min="14" max="1010" width="8.7109375" style="2" customWidth="1"/>
    <col min="1011" max="16384" width="9.140625" style="2"/>
  </cols>
  <sheetData>
    <row r="1" spans="1:13" ht="18.75" hidden="1" outlineLevel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hidden="1" outlineLevel="1" x14ac:dyDescent="0.3">
      <c r="C2" s="3"/>
      <c r="D2" s="3"/>
      <c r="M2" s="4" t="s">
        <v>1</v>
      </c>
    </row>
    <row r="3" spans="1:13" ht="18.75" collapsed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8.75" x14ac:dyDescent="0.2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5.75" customHeight="1" x14ac:dyDescent="0.25">
      <c r="A5" s="8"/>
    </row>
    <row r="6" spans="1:13" ht="38.25" customHeight="1" x14ac:dyDescent="0.25">
      <c r="A6" s="9" t="s">
        <v>4</v>
      </c>
      <c r="B6" s="9"/>
      <c r="C6" s="9"/>
      <c r="D6" s="9"/>
      <c r="E6" s="9"/>
      <c r="F6" s="9" t="str">
        <f>[1]ЗАКУПКА!C66</f>
        <v>Оказание услуг по проведению дополнительных аттестационных испытаний объекта информатизации</v>
      </c>
      <c r="G6" s="9"/>
      <c r="H6" s="9"/>
      <c r="I6" s="9"/>
      <c r="J6" s="9"/>
      <c r="K6" s="9"/>
      <c r="L6" s="9"/>
      <c r="M6" s="9"/>
    </row>
    <row r="7" spans="1:13" ht="26.25" customHeight="1" x14ac:dyDescent="0.25">
      <c r="A7" s="9" t="s">
        <v>5</v>
      </c>
      <c r="B7" s="9"/>
      <c r="C7" s="9"/>
      <c r="D7" s="9"/>
      <c r="E7" s="9"/>
      <c r="F7" s="9" t="str">
        <f>[1]ЗАКУПКА!C67</f>
        <v xml:space="preserve">метод сопоставимых рыночных цен (анализа рынка) </v>
      </c>
      <c r="G7" s="9"/>
      <c r="H7" s="9"/>
      <c r="I7" s="9"/>
      <c r="J7" s="9"/>
      <c r="K7" s="9"/>
      <c r="L7" s="9"/>
      <c r="M7" s="9"/>
    </row>
    <row r="8" spans="1:13" ht="36.6" customHeight="1" x14ac:dyDescent="0.25">
      <c r="A8" s="9" t="s">
        <v>6</v>
      </c>
      <c r="B8" s="9"/>
      <c r="C8" s="9"/>
      <c r="D8" s="9"/>
      <c r="E8" s="9"/>
      <c r="F8" s="9" t="str">
        <f>[1]ЗАКУПКА!C68</f>
        <v>в течение 15 (Пятнадцати) календарных дней со дня заключения договора</v>
      </c>
      <c r="G8" s="9"/>
      <c r="H8" s="9"/>
      <c r="I8" s="9"/>
      <c r="J8" s="9"/>
      <c r="K8" s="9"/>
      <c r="L8" s="9"/>
      <c r="M8" s="9"/>
    </row>
    <row r="9" spans="1:13" ht="40.5" customHeight="1" x14ac:dyDescent="0.25">
      <c r="A9" s="9" t="s">
        <v>7</v>
      </c>
      <c r="B9" s="9"/>
      <c r="C9" s="9"/>
      <c r="D9" s="9"/>
      <c r="E9" s="9"/>
      <c r="F9" s="10" t="str">
        <f>[1]ЗАКУПКА!C69</f>
        <v>Исх. № 16-4201 от 18.05.2026 г.</v>
      </c>
      <c r="G9" s="10"/>
      <c r="H9" s="10"/>
      <c r="I9" s="10"/>
      <c r="J9" s="10"/>
      <c r="K9" s="10"/>
      <c r="L9" s="10"/>
      <c r="M9" s="10"/>
    </row>
    <row r="10" spans="1:13" ht="40.5" customHeight="1" x14ac:dyDescent="0.25">
      <c r="A10" s="9" t="s">
        <v>8</v>
      </c>
      <c r="B10" s="9"/>
      <c r="C10" s="9"/>
      <c r="D10" s="9"/>
      <c r="E10" s="9"/>
      <c r="F10" s="10" t="str">
        <f>[1]ЗАКУПКА!C70</f>
        <v>Вх. № 2839 от 18.05.20256 г., Вх. № 2916 от 20.05.2026 г., Вх. № 2917 от 20.05.20256 г.</v>
      </c>
      <c r="G10" s="10"/>
      <c r="H10" s="10"/>
      <c r="I10" s="10"/>
      <c r="J10" s="10"/>
      <c r="K10" s="10"/>
      <c r="L10" s="10"/>
      <c r="M10" s="10"/>
    </row>
    <row r="11" spans="1:13" ht="93.75" customHeight="1" x14ac:dyDescent="0.25">
      <c r="A11" s="9" t="s">
        <v>9</v>
      </c>
      <c r="B11" s="9"/>
      <c r="C11" s="9"/>
      <c r="D11" s="9"/>
      <c r="E11" s="9"/>
      <c r="F11" s="10" t="s">
        <v>10</v>
      </c>
      <c r="G11" s="10"/>
      <c r="H11" s="10"/>
      <c r="I11" s="10"/>
      <c r="J11" s="10"/>
      <c r="K11" s="10"/>
      <c r="L11" s="10"/>
      <c r="M11" s="10"/>
    </row>
    <row r="12" spans="1:13" ht="21" customHeight="1" x14ac:dyDescent="0.25">
      <c r="A12" s="9" t="s">
        <v>11</v>
      </c>
      <c r="B12" s="9"/>
      <c r="C12" s="9"/>
      <c r="D12" s="9"/>
      <c r="E12" s="9"/>
      <c r="F12" s="11">
        <f ca="1">[1]ЗАКУПКА!B1</f>
        <v>46169</v>
      </c>
      <c r="G12" s="11"/>
      <c r="H12" s="11"/>
      <c r="I12" s="11"/>
      <c r="J12" s="11"/>
      <c r="K12" s="11"/>
      <c r="L12" s="11"/>
      <c r="M12" s="11"/>
    </row>
    <row r="13" spans="1:13" ht="15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5" customHeight="1" x14ac:dyDescent="0.25">
      <c r="A14" s="13" t="s">
        <v>12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6" spans="1:13" s="19" customFormat="1" ht="30.75" customHeight="1" x14ac:dyDescent="0.25">
      <c r="A16" s="14" t="s">
        <v>13</v>
      </c>
      <c r="B16" s="14" t="s">
        <v>14</v>
      </c>
      <c r="C16" s="14" t="s">
        <v>15</v>
      </c>
      <c r="D16" s="14" t="s">
        <v>16</v>
      </c>
      <c r="E16" s="15" t="s">
        <v>17</v>
      </c>
      <c r="F16" s="16"/>
      <c r="G16" s="16"/>
      <c r="H16" s="17"/>
      <c r="I16" s="14" t="s">
        <v>18</v>
      </c>
      <c r="J16" s="14" t="s">
        <v>19</v>
      </c>
      <c r="K16" s="14" t="s">
        <v>20</v>
      </c>
      <c r="L16" s="18" t="s">
        <v>21</v>
      </c>
      <c r="M16" s="14" t="s">
        <v>22</v>
      </c>
    </row>
    <row r="17" spans="1:13" s="19" customFormat="1" ht="128.25" customHeight="1" x14ac:dyDescent="0.25">
      <c r="A17" s="20"/>
      <c r="B17" s="20"/>
      <c r="C17" s="20"/>
      <c r="D17" s="20"/>
      <c r="E17" s="6" t="s">
        <v>23</v>
      </c>
      <c r="F17" s="6" t="s">
        <v>24</v>
      </c>
      <c r="G17" s="6" t="s">
        <v>25</v>
      </c>
      <c r="H17" s="21" t="s">
        <v>26</v>
      </c>
      <c r="I17" s="20"/>
      <c r="J17" s="20"/>
      <c r="K17" s="20"/>
      <c r="L17" s="22"/>
      <c r="M17" s="20"/>
    </row>
    <row r="18" spans="1:13" ht="14.25" customHeight="1" x14ac:dyDescent="0.25">
      <c r="A18" s="23">
        <v>1</v>
      </c>
      <c r="B18" s="24">
        <v>2</v>
      </c>
      <c r="C18" s="24">
        <v>3</v>
      </c>
      <c r="D18" s="24">
        <v>4</v>
      </c>
      <c r="E18" s="24">
        <f>D18+1</f>
        <v>5</v>
      </c>
      <c r="F18" s="24">
        <f t="shared" ref="F18:M18" si="0">E18+1</f>
        <v>6</v>
      </c>
      <c r="G18" s="24">
        <f t="shared" si="0"/>
        <v>7</v>
      </c>
      <c r="H18" s="23">
        <f t="shared" si="0"/>
        <v>8</v>
      </c>
      <c r="I18" s="23">
        <f t="shared" si="0"/>
        <v>9</v>
      </c>
      <c r="J18" s="23">
        <f t="shared" si="0"/>
        <v>10</v>
      </c>
      <c r="K18" s="23">
        <f t="shared" si="0"/>
        <v>11</v>
      </c>
      <c r="L18" s="23">
        <f t="shared" si="0"/>
        <v>12</v>
      </c>
      <c r="M18" s="23">
        <f t="shared" si="0"/>
        <v>13</v>
      </c>
    </row>
    <row r="19" spans="1:13" ht="63" x14ac:dyDescent="0.25">
      <c r="A19" s="25">
        <v>1</v>
      </c>
      <c r="B19" s="26" t="s">
        <v>27</v>
      </c>
      <c r="C19" s="26" t="s">
        <v>28</v>
      </c>
      <c r="D19" s="26">
        <v>18</v>
      </c>
      <c r="E19" s="26">
        <v>5375</v>
      </c>
      <c r="F19" s="26">
        <v>6500</v>
      </c>
      <c r="G19" s="26">
        <v>7000</v>
      </c>
      <c r="H19" s="23"/>
      <c r="I19" s="27">
        <f t="shared" ref="I19:I21" si="1">IFERROR(ROUND(AVERAGEIF(E19:G19,"&gt;0"),2),"")</f>
        <v>6291.67</v>
      </c>
      <c r="J19" s="28">
        <f t="shared" ref="J19:J20" si="2">IFERROR(_xlfn.STDEV.P($E19:$G19),"")</f>
        <v>679.56276792917049</v>
      </c>
      <c r="K19" s="28">
        <f t="shared" ref="K19:K20" si="3">IFERROR(J19/I19,"")</f>
        <v>0.10800991913580504</v>
      </c>
      <c r="L19" s="28">
        <f>IF(K19&lt;0.06,I19,IF(K19&gt;0.32,#REF!,MIN(E19:G19)))</f>
        <v>5375</v>
      </c>
      <c r="M19" s="28">
        <f t="shared" ref="M19:M20" si="4">IFERROR(L19*D19,"")</f>
        <v>96750</v>
      </c>
    </row>
    <row r="20" spans="1:13" ht="94.5" x14ac:dyDescent="0.25">
      <c r="A20" s="25">
        <v>2</v>
      </c>
      <c r="B20" s="29" t="s">
        <v>29</v>
      </c>
      <c r="C20" s="26" t="s">
        <v>28</v>
      </c>
      <c r="D20" s="26">
        <v>1</v>
      </c>
      <c r="E20" s="26">
        <v>76500</v>
      </c>
      <c r="F20" s="26">
        <v>117500</v>
      </c>
      <c r="G20" s="26">
        <v>124000</v>
      </c>
      <c r="H20" s="23"/>
      <c r="I20" s="27">
        <f t="shared" si="1"/>
        <v>106000</v>
      </c>
      <c r="J20" s="28">
        <f t="shared" si="2"/>
        <v>21027.759430492511</v>
      </c>
      <c r="K20" s="28">
        <f t="shared" si="3"/>
        <v>0.19837508896691047</v>
      </c>
      <c r="L20" s="28">
        <f>IF(K20&lt;0.06,I20,IF(K20&gt;0.32,#REF!,MIN(E20:G20)))</f>
        <v>76500</v>
      </c>
      <c r="M20" s="28">
        <f t="shared" si="4"/>
        <v>76500</v>
      </c>
    </row>
    <row r="21" spans="1:13" s="34" customFormat="1" ht="48" customHeight="1" x14ac:dyDescent="0.25">
      <c r="A21" s="30"/>
      <c r="B21" s="31" t="s">
        <v>30</v>
      </c>
      <c r="C21" s="26" t="s">
        <v>31</v>
      </c>
      <c r="D21" s="26" t="s">
        <v>31</v>
      </c>
      <c r="E21" s="32">
        <f>IFERROR(SUMPRODUCT($D$19:$D$20,E19:E20),"Х")</f>
        <v>173250</v>
      </c>
      <c r="F21" s="32">
        <f>IFERROR(SUMPRODUCT($D$19:$D$20,F19:F20),"Х")</f>
        <v>234500</v>
      </c>
      <c r="G21" s="32">
        <f>IFERROR(SUMPRODUCT($D$19:$D$20,G19:G20),"Х")</f>
        <v>250000</v>
      </c>
      <c r="H21" s="27" t="str">
        <f>IFERROR(SUMPRODUCT(#REF!,#REF!),"Х")</f>
        <v>Х</v>
      </c>
      <c r="I21" s="27">
        <f t="shared" si="1"/>
        <v>219250</v>
      </c>
      <c r="J21" s="28">
        <f>_xlfn.STDEV.P($E21:$G21)</f>
        <v>33136.711766055887</v>
      </c>
      <c r="K21" s="26" t="s">
        <v>32</v>
      </c>
      <c r="L21" s="26" t="s">
        <v>32</v>
      </c>
      <c r="M21" s="33">
        <f>E21</f>
        <v>173250</v>
      </c>
    </row>
    <row r="22" spans="1:13" ht="31.5" x14ac:dyDescent="0.25">
      <c r="A22" s="35"/>
      <c r="B22" s="31" t="s">
        <v>33</v>
      </c>
      <c r="C22" s="36"/>
      <c r="D22" s="36"/>
      <c r="E22" s="37">
        <v>46160</v>
      </c>
      <c r="F22" s="37">
        <v>46162</v>
      </c>
      <c r="G22" s="37">
        <v>46162</v>
      </c>
      <c r="H22" s="38"/>
      <c r="I22" s="38"/>
      <c r="J22" s="39"/>
      <c r="K22" s="40"/>
      <c r="L22" s="40"/>
      <c r="M22" s="39"/>
    </row>
    <row r="23" spans="1:13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3" ht="18.75" x14ac:dyDescent="0.3">
      <c r="B25" s="43" t="str">
        <f>[1]ЗАКУПКА!C4</f>
        <v>Начальник ОИТ</v>
      </c>
      <c r="C25" s="3"/>
      <c r="D25" s="3"/>
      <c r="E25" s="3"/>
      <c r="F25" s="3"/>
      <c r="G25" s="3"/>
      <c r="H25" s="44"/>
      <c r="I25" s="44"/>
      <c r="J25" s="45"/>
      <c r="K25" s="46" t="str">
        <f>[1]ЗАКУПКА!D4</f>
        <v>Н.В. Бакшеев</v>
      </c>
      <c r="L25" s="19"/>
    </row>
    <row r="26" spans="1:13" ht="18.75" x14ac:dyDescent="0.3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3" ht="18.75" x14ac:dyDescent="0.3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3" ht="18.75" x14ac:dyDescent="0.3">
      <c r="B28" s="47" t="str">
        <f>[1]ЗАКУПКА!C77</f>
        <v>Начальник ОИТ Бакшеев Н.В.</v>
      </c>
      <c r="C28" s="3"/>
      <c r="D28" s="3"/>
      <c r="E28" s="3"/>
      <c r="F28" s="3"/>
      <c r="G28" s="3"/>
      <c r="H28" s="3"/>
      <c r="I28" s="3"/>
      <c r="J28" s="3"/>
      <c r="K28" s="3"/>
    </row>
    <row r="29" spans="1:13" ht="18.75" x14ac:dyDescent="0.3">
      <c r="B29" s="48" t="str">
        <f>[1]ЗАКУПКА!C78</f>
        <v>64-68</v>
      </c>
      <c r="C29" s="3"/>
      <c r="D29" s="3"/>
      <c r="E29" s="3"/>
      <c r="F29" s="3"/>
      <c r="G29" s="3"/>
      <c r="H29" s="3"/>
      <c r="I29" s="3"/>
      <c r="J29" s="3"/>
      <c r="K29" s="3"/>
    </row>
    <row r="30" spans="1:13" ht="18.75" x14ac:dyDescent="0.3">
      <c r="B30" s="49" t="s">
        <v>34</v>
      </c>
      <c r="C30" s="50">
        <f ca="1">[1]ЗАКУПКА!B1</f>
        <v>46169</v>
      </c>
      <c r="D30" s="50"/>
      <c r="E30" s="3"/>
      <c r="F30" s="3"/>
      <c r="G30" s="3"/>
      <c r="H30" s="3"/>
      <c r="I30" s="3"/>
      <c r="J30" s="3"/>
      <c r="K30" s="3"/>
    </row>
    <row r="31" spans="1:13" ht="18.75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3" ht="15.75" customHeight="1" x14ac:dyDescent="0.25"/>
    <row r="36" spans="13:13" x14ac:dyDescent="0.25">
      <c r="M36" s="51"/>
    </row>
  </sheetData>
  <mergeCells count="29">
    <mergeCell ref="I16:I17"/>
    <mergeCell ref="J16:J17"/>
    <mergeCell ref="K16:K17"/>
    <mergeCell ref="L16:L17"/>
    <mergeCell ref="M16:M17"/>
    <mergeCell ref="C30:D30"/>
    <mergeCell ref="A11:E11"/>
    <mergeCell ref="F11:M11"/>
    <mergeCell ref="A12:E12"/>
    <mergeCell ref="F12:M12"/>
    <mergeCell ref="A14:M14"/>
    <mergeCell ref="A16:A17"/>
    <mergeCell ref="B16:B17"/>
    <mergeCell ref="C16:C17"/>
    <mergeCell ref="D16:D17"/>
    <mergeCell ref="E16:H16"/>
    <mergeCell ref="A8:E8"/>
    <mergeCell ref="F8:M8"/>
    <mergeCell ref="A9:E9"/>
    <mergeCell ref="F9:M9"/>
    <mergeCell ref="A10:E10"/>
    <mergeCell ref="F10:M10"/>
    <mergeCell ref="A1:M1"/>
    <mergeCell ref="A3:M3"/>
    <mergeCell ref="A4:M4"/>
    <mergeCell ref="A6:E6"/>
    <mergeCell ref="F6:M6"/>
    <mergeCell ref="A7:E7"/>
    <mergeCell ref="F7:M7"/>
  </mergeCells>
  <pageMargins left="0.59" right="0.24" top="0.6" bottom="0.75" header="0.51180555555555496" footer="0.51180555555555496"/>
  <pageSetup paperSize="9" scale="5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oz-07</dc:creator>
  <cp:lastModifiedBy>oz-07</cp:lastModifiedBy>
  <dcterms:created xsi:type="dcterms:W3CDTF">2026-05-27T09:34:13Z</dcterms:created>
  <dcterms:modified xsi:type="dcterms:W3CDTF">2026-05-27T09:35:00Z</dcterms:modified>
</cp:coreProperties>
</file>