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"/>
    </mc:Choice>
  </mc:AlternateContent>
  <bookViews>
    <workbookView xWindow="28680" yWindow="-120" windowWidth="29040" windowHeight="15720" tabRatio="95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6" i="1" l="1"/>
  <c r="G6" i="1"/>
  <c r="J7" i="1"/>
  <c r="J6" i="1"/>
  <c r="J5" i="1" l="1"/>
  <c r="J4" i="1"/>
  <c r="H7" i="1"/>
  <c r="H5" i="1"/>
  <c r="H4" i="1"/>
  <c r="I7" i="1"/>
  <c r="I6" i="1"/>
  <c r="I5" i="1"/>
  <c r="I4" i="1"/>
  <c r="G7" i="1"/>
  <c r="G5" i="1"/>
  <c r="G4" i="1"/>
  <c r="K4" i="1" s="1"/>
  <c r="L4" i="1" s="1"/>
  <c r="M4" i="1" s="1"/>
  <c r="N4" i="1" s="1"/>
  <c r="F7" i="1"/>
  <c r="F6" i="1"/>
  <c r="F5" i="1"/>
  <c r="F4" i="1"/>
  <c r="K5" i="1" l="1"/>
  <c r="L5" i="1" s="1"/>
  <c r="M5" i="1" s="1"/>
  <c r="N5" i="1" s="1"/>
  <c r="K6" i="1"/>
  <c r="L6" i="1" s="1"/>
  <c r="M6" i="1" s="1"/>
  <c r="N6" i="1" s="1"/>
  <c r="K7" i="1"/>
  <c r="L7" i="1"/>
  <c r="M7" i="1" l="1"/>
  <c r="N7" i="1" s="1"/>
  <c r="N8" i="1" s="1"/>
</calcChain>
</file>

<file path=xl/sharedStrings.xml><?xml version="1.0" encoding="utf-8"?>
<sst xmlns="http://schemas.openxmlformats.org/spreadsheetml/2006/main" count="31" uniqueCount="26">
  <si>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</si>
  <si>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</si>
  <si>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</si>
  <si>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</si>
  <si>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</si>
  <si>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</si>
  <si>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</si>
  <si>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</si>
  <si>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</si>
  <si>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Обоснование цены договора</t>
  </si>
  <si>
    <t>№ КП-26-07-6939 от 10.07.2026</t>
  </si>
  <si>
    <t>№ КП-26-07-6940 от 10.07.2026</t>
  </si>
  <si>
    <t xml:space="preserve">Цефтриаксон-АКОС порошок для приготовления раствора для внутривенного и внутримышечного введения 1 г, флаконы 1 г, кор. 50 </t>
  </si>
  <si>
    <t>упак</t>
  </si>
  <si>
    <t>Ед. изм. По ЕСКЛП</t>
  </si>
  <si>
    <t>Кол-во по ЕСКЛП</t>
  </si>
  <si>
    <t>мл</t>
  </si>
  <si>
    <t>г</t>
  </si>
  <si>
    <t>КП-26-07-6939 от 10.07.2026</t>
  </si>
  <si>
    <t>Коммерческие предложения (руб./ед.изм)</t>
  </si>
  <si>
    <t>ГРЛС</t>
  </si>
  <si>
    <t>Цена за упаковку с округлением (вниз) до сотых долей после запятой (руб.)</t>
  </si>
  <si>
    <t xml:space="preserve">Браунодин Б. Браун раствор для местного и наружного применения 7.5 %, флаконы 100 мл, пачка картон. 1 </t>
  </si>
  <si>
    <t xml:space="preserve">ГЕПАРИН НАТРИЯ ВЕЛФАРМ раствор для инъекций 5000 МЕ/мл, ампулы 5 мл, пачка картон. 5 </t>
  </si>
  <si>
    <t xml:space="preserve">Натрия хлорид раствор для инфузий 0.9 %, флаконы 250 мл, коробка 10 </t>
  </si>
  <si>
    <r>
      <t xml:space="preserve">Определение НМЦК произведено Заказчиком в соответствии с  Приказом Минздрава России от 19.12.2019г. </t>
    </r>
    <r>
      <rPr>
        <b/>
        <sz val="10"/>
        <color theme="1"/>
        <rFont val="Times New Roman"/>
        <family val="1"/>
        <charset val="204"/>
      </rPr>
      <t>№1064н</t>
    </r>
    <r>
      <rPr>
        <sz val="10"/>
        <color theme="1"/>
        <rFont val="Times New Roman"/>
        <family val="1"/>
        <charset val="204"/>
      </rPr>
      <t xml:space="preserve">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</si>
</sst>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\-??_р_._-;_-@_-"/>
    <numFmt numFmtId="165" formatCode="#,##0.00_ ;[Red]\-#,##0.00\ "/>
    <numFmt numFmtId="166" formatCode="#,##0.00\ _₽"/>
    <numFmt numFmtId="167" formatCode="#,##0.0000000\ _₽"/>
    <numFmt numFmtId="168" formatCode="#,##0.00000000000\ _₽"/>
  </numFmts>
  <fonts count="12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6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 applyAlignme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0" fontId="3" fillId="0" borderId="1" xfId="4" applyNumberFormat="1" applyFont="1" applyBorder="1" applyAlignment="1">
      <alignment horizontal="left"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8" fontId="3" fillId="0" borderId="1" xfId="1" applyNumberFormat="1" applyFont="1" applyBorder="1" applyAlignment="1">
      <alignment horizontal="center" vertical="center" wrapText="1"/>
    </xf>
  </cellXfs>
  <cellStyles count="5">
    <cellStyle name="Excel Built-in Normal" xfId="1"/>
    <cellStyle name="Excel Built-in Normal 2" xfId="2"/>
    <cellStyle name="Обычный" xfId="0" builtinId="0"/>
    <cellStyle name="Обычный 2" xfId="3"/>
    <cellStyle name="Обычный_Лист1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10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10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792000</xdr:colOff>
      <xdr:row>10</xdr:row>
      <xdr:rowOff>0</xdr:rowOff>
    </xdr:from>
    <xdr:ext cx="72774" cy="188190"/>
    <xdr:sp macro="" textlink="">
      <xdr:nvSpPr>
        <xdr:cNvPr id="1222" name="Text Box 315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1439700" y="41433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792000</xdr:colOff>
      <xdr:row>10</xdr:row>
      <xdr:rowOff>0</xdr:rowOff>
    </xdr:from>
    <xdr:ext cx="72774" cy="188190"/>
    <xdr:sp macro="" textlink="">
      <xdr:nvSpPr>
        <xdr:cNvPr id="1223" name="Text Box 31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1439700" y="41433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24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25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26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27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28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29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30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31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32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33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34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35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36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37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38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39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40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41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42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43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44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45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46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47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48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49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50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51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52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53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54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55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56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57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58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59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60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61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62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63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64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65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66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67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68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69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70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71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72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73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74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75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76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77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78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79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80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81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82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83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84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85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86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87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88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89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90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91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92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93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94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95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96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97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98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99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00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01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02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03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04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05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06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07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08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09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10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11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12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13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14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15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16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17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18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19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20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21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22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23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24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25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26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27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28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29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30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31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32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33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34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35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36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37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38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39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40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41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42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43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44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45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46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47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48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49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50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51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52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53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54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55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56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57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58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59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60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61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62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63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64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65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66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67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68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69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70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71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72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73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74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75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9</xdr:row>
      <xdr:rowOff>0</xdr:rowOff>
    </xdr:from>
    <xdr:ext cx="72774" cy="188190"/>
    <xdr:sp macro="" textlink="">
      <xdr:nvSpPr>
        <xdr:cNvPr id="1376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697036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77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78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79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80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81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82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83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84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85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86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87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88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89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90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91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92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93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94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95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96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97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98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99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00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01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02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03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04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05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06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07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08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09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10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11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12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13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14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15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16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17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18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19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20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21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22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23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24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25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26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27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28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29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30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31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32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33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34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35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36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37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38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39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40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41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42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43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44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45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46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47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48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49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50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51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52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53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54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55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56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57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58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59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60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61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62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63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64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65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66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67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68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69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70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71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72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73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74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75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76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77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78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79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80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81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82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83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84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85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86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87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88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89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90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91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92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93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94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95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96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97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98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99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00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01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02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03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04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05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06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07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08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09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10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11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12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13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14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15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16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17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18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19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20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21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22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23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24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25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26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27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28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9</xdr:row>
      <xdr:rowOff>0</xdr:rowOff>
    </xdr:from>
    <xdr:ext cx="72774" cy="188190"/>
    <xdr:sp macro="" textlink="">
      <xdr:nvSpPr>
        <xdr:cNvPr id="1529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697036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30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31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32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33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34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35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36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37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38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39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40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41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42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43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44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45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46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47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48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49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50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51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52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53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54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55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56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57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58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59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60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61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62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63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64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65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66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67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68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69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70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71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72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73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74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75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76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77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78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79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80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81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82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83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84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85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86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87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88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89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90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91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92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93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94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95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96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97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98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99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00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01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02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03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04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05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06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07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08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09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10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11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12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13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14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15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16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17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18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19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20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21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22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23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24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25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26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27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28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29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30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31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32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33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34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35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36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37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38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39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40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41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42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43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44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45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46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47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48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49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50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51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52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53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54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55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56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57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58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59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60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61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62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63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64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65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66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67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68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69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70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71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72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73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74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75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76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77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78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79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80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81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9</xdr:row>
      <xdr:rowOff>0</xdr:rowOff>
    </xdr:from>
    <xdr:ext cx="72774" cy="188190"/>
    <xdr:sp macro="" textlink="">
      <xdr:nvSpPr>
        <xdr:cNvPr id="1682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697036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83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84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85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86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87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88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89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90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91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92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93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94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95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96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97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98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99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00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01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02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03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04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05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06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07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08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09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10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11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12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13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14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15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16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17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18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19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20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21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22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23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24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25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26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27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28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29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30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31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32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33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34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35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36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37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38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39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40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41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42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43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44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45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46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47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48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49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50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51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52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53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54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55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56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57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58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59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60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61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62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63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64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65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66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67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68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69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70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71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72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73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74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75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76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77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78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79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80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81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82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83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84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85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86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87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88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89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90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91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92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93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94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95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96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97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98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99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00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01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02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03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04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05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06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07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08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09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10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11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12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13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14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15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16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17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18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19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20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21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22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23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24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25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26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27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28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29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30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31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32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33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13</xdr:col>
      <xdr:colOff>619485</xdr:colOff>
      <xdr:row>9</xdr:row>
      <xdr:rowOff>133350</xdr:rowOff>
    </xdr:from>
    <xdr:ext cx="72774" cy="188190"/>
    <xdr:sp macro="" textlink="">
      <xdr:nvSpPr>
        <xdr:cNvPr id="1834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13144860" y="5915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9</xdr:row>
      <xdr:rowOff>0</xdr:rowOff>
    </xdr:from>
    <xdr:ext cx="72774" cy="188190"/>
    <xdr:sp macro="" textlink="">
      <xdr:nvSpPr>
        <xdr:cNvPr id="1835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697036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792000</xdr:colOff>
      <xdr:row>9</xdr:row>
      <xdr:rowOff>0</xdr:rowOff>
    </xdr:from>
    <xdr:ext cx="72774" cy="188190"/>
    <xdr:sp macro="" textlink="">
      <xdr:nvSpPr>
        <xdr:cNvPr id="1836" name="Text Box 315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1201575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792000</xdr:colOff>
      <xdr:row>9</xdr:row>
      <xdr:rowOff>0</xdr:rowOff>
    </xdr:from>
    <xdr:ext cx="72774" cy="188190"/>
    <xdr:sp macro="" textlink="">
      <xdr:nvSpPr>
        <xdr:cNvPr id="1837" name="Text Box 31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1201575" y="68294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Normal="100" workbookViewId="0">
      <selection activeCell="N8" sqref="N8"/>
    </sheetView>
  </sheetViews>
  <sheetFormatPr defaultRowHeight="41.25" customHeight="1" x14ac:dyDescent="0.2"/>
  <cols>
    <col min="1" max="1" width="6.140625" style="9" customWidth="1"/>
    <col min="2" max="2" width="34.28515625" style="2" customWidth="1"/>
    <col min="3" max="3" width="7.85546875" style="1" customWidth="1"/>
    <col min="4" max="6" width="7.85546875" style="3" customWidth="1"/>
    <col min="7" max="8" width="14.5703125" style="14" customWidth="1"/>
    <col min="9" max="9" width="14.5703125" style="11" customWidth="1"/>
    <col min="10" max="10" width="13.7109375" style="14" customWidth="1"/>
    <col min="11" max="11" width="15.7109375" style="1" customWidth="1"/>
    <col min="12" max="13" width="21.42578125" style="1" customWidth="1"/>
    <col min="14" max="14" width="15.7109375" style="1" customWidth="1"/>
    <col min="15" max="16384" width="9.140625" style="1"/>
  </cols>
  <sheetData>
    <row r="1" spans="1:14" ht="41.25" customHeight="1" x14ac:dyDescent="0.2">
      <c r="A1" s="24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ht="41.25" customHeight="1" x14ac:dyDescent="0.2">
      <c r="A2" s="27" t="s">
        <v>8</v>
      </c>
      <c r="B2" s="27" t="s">
        <v>4</v>
      </c>
      <c r="C2" s="27" t="s">
        <v>5</v>
      </c>
      <c r="D2" s="29" t="s">
        <v>6</v>
      </c>
      <c r="E2" s="27" t="s">
        <v>14</v>
      </c>
      <c r="F2" s="29" t="s">
        <v>15</v>
      </c>
      <c r="G2" s="24" t="s">
        <v>19</v>
      </c>
      <c r="H2" s="25"/>
      <c r="I2" s="25"/>
      <c r="J2" s="34" t="s">
        <v>20</v>
      </c>
      <c r="K2" s="25"/>
      <c r="L2" s="25"/>
      <c r="M2" s="25"/>
      <c r="N2" s="26"/>
    </row>
    <row r="3" spans="1:14" ht="68.25" customHeight="1" x14ac:dyDescent="0.2">
      <c r="A3" s="28"/>
      <c r="B3" s="28"/>
      <c r="C3" s="28"/>
      <c r="D3" s="30"/>
      <c r="E3" s="28"/>
      <c r="F3" s="30"/>
      <c r="G3" s="13" t="s">
        <v>18</v>
      </c>
      <c r="H3" s="20" t="s">
        <v>10</v>
      </c>
      <c r="I3" s="21" t="s">
        <v>11</v>
      </c>
      <c r="J3" s="34"/>
      <c r="K3" s="7" t="s">
        <v>0</v>
      </c>
      <c r="L3" s="4" t="s">
        <v>1</v>
      </c>
      <c r="M3" s="4" t="s">
        <v>21</v>
      </c>
      <c r="N3" s="4" t="s">
        <v>2</v>
      </c>
    </row>
    <row r="4" spans="1:14" ht="55.5" customHeight="1" x14ac:dyDescent="0.2">
      <c r="A4" s="33">
        <v>1</v>
      </c>
      <c r="B4" s="31" t="s">
        <v>22</v>
      </c>
      <c r="C4" s="5" t="s">
        <v>13</v>
      </c>
      <c r="D4" s="6">
        <v>7</v>
      </c>
      <c r="E4" s="6" t="s">
        <v>16</v>
      </c>
      <c r="F4" s="6">
        <f>D4*100</f>
        <v>700</v>
      </c>
      <c r="G4" s="8">
        <f>184.33/100</f>
        <v>1.8433000000000002</v>
      </c>
      <c r="H4" s="8">
        <f>184.25/100</f>
        <v>1.8425</v>
      </c>
      <c r="I4" s="8">
        <f>184.4/100</f>
        <v>1.8440000000000001</v>
      </c>
      <c r="J4" s="8">
        <f>184.4/100</f>
        <v>1.8440000000000001</v>
      </c>
      <c r="K4" s="32">
        <f>MIN(G4:J4)*1.12*1.1</f>
        <v>2.2699600000000002</v>
      </c>
      <c r="L4" s="32">
        <f>ROUND(K4,2)</f>
        <v>2.27</v>
      </c>
      <c r="M4" s="32">
        <f>L4*100</f>
        <v>227</v>
      </c>
      <c r="N4" s="32">
        <f>M4*D4</f>
        <v>1589</v>
      </c>
    </row>
    <row r="5" spans="1:14" ht="55.5" customHeight="1" x14ac:dyDescent="0.2">
      <c r="A5" s="33">
        <v>2</v>
      </c>
      <c r="B5" s="31" t="s">
        <v>23</v>
      </c>
      <c r="C5" s="5" t="s">
        <v>13</v>
      </c>
      <c r="D5" s="6">
        <v>5</v>
      </c>
      <c r="E5" s="6" t="s">
        <v>16</v>
      </c>
      <c r="F5" s="6">
        <f>D5*5*5</f>
        <v>125</v>
      </c>
      <c r="G5" s="8">
        <f>1520.66/5/5</f>
        <v>60.8264</v>
      </c>
      <c r="H5" s="8">
        <f>1487.6/5/5</f>
        <v>59.503999999999998</v>
      </c>
      <c r="I5" s="8">
        <f>1611.57/5/5</f>
        <v>64.462799999999987</v>
      </c>
      <c r="J5" s="8">
        <f>2000/5/5</f>
        <v>80</v>
      </c>
      <c r="K5" s="32">
        <f>MIN(G5:J5)*1.1*1.1</f>
        <v>71.99984000000002</v>
      </c>
      <c r="L5" s="32">
        <f t="shared" ref="L5:L7" si="0">ROUND(K5,2)</f>
        <v>72</v>
      </c>
      <c r="M5" s="32">
        <f>L5*5*5</f>
        <v>1800</v>
      </c>
      <c r="N5" s="32">
        <f>M5*D5</f>
        <v>9000</v>
      </c>
    </row>
    <row r="6" spans="1:14" ht="55.5" customHeight="1" x14ac:dyDescent="0.2">
      <c r="A6" s="33">
        <v>3</v>
      </c>
      <c r="B6" s="31" t="s">
        <v>24</v>
      </c>
      <c r="C6" s="5" t="s">
        <v>13</v>
      </c>
      <c r="D6" s="6">
        <v>2</v>
      </c>
      <c r="E6" s="6" t="s">
        <v>16</v>
      </c>
      <c r="F6" s="6">
        <f>D6*10*250</f>
        <v>5000</v>
      </c>
      <c r="G6" s="8">
        <f>574.98/10/250</f>
        <v>0.22999200000000003</v>
      </c>
      <c r="H6" s="8">
        <f>695.7/1.1/1.1/10/250</f>
        <v>0.22998347107438016</v>
      </c>
      <c r="I6" s="8">
        <f>575/10/250</f>
        <v>0.23</v>
      </c>
      <c r="J6" s="8">
        <f>575/10/250</f>
        <v>0.23</v>
      </c>
      <c r="K6" s="32">
        <f>MIN(G6:J6)*1.1*1.1</f>
        <v>0.27828000000000003</v>
      </c>
      <c r="L6" s="35">
        <f>MIN(H6:K6)*1.1*1.1</f>
        <v>0.27828000000000003</v>
      </c>
      <c r="M6" s="32">
        <f>L6*10*250</f>
        <v>695.7</v>
      </c>
      <c r="N6" s="32">
        <f>M6*D6</f>
        <v>1391.4</v>
      </c>
    </row>
    <row r="7" spans="1:14" ht="55.5" customHeight="1" x14ac:dyDescent="0.2">
      <c r="A7" s="33">
        <v>4</v>
      </c>
      <c r="B7" s="31" t="s">
        <v>12</v>
      </c>
      <c r="C7" s="5" t="s">
        <v>13</v>
      </c>
      <c r="D7" s="6">
        <v>1</v>
      </c>
      <c r="E7" s="6" t="s">
        <v>17</v>
      </c>
      <c r="F7" s="6">
        <f>D7*50*1</f>
        <v>50</v>
      </c>
      <c r="G7" s="8">
        <f>1448.26/50/1</f>
        <v>28.965199999999999</v>
      </c>
      <c r="H7" s="8">
        <f>1446.28/50/1</f>
        <v>28.925599999999999</v>
      </c>
      <c r="I7" s="8">
        <f>1449.26/50/1</f>
        <v>28.985199999999999</v>
      </c>
      <c r="J7" s="8">
        <f>1449/50</f>
        <v>28.98</v>
      </c>
      <c r="K7" s="32">
        <f>MIN(G7:J7)*1.1*1.1</f>
        <v>34.999976000000004</v>
      </c>
      <c r="L7" s="32">
        <f t="shared" si="0"/>
        <v>35</v>
      </c>
      <c r="M7" s="32">
        <f>L7*50</f>
        <v>1750</v>
      </c>
      <c r="N7" s="32">
        <f>M7*D7</f>
        <v>1750</v>
      </c>
    </row>
    <row r="8" spans="1:14" s="10" customFormat="1" ht="41.25" customHeight="1" x14ac:dyDescent="0.2">
      <c r="A8" s="18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5">
        <f>SUM(N4:N7)</f>
        <v>13730.4</v>
      </c>
    </row>
    <row r="9" spans="1:14" s="17" customFormat="1" ht="41.25" customHeight="1" x14ac:dyDescent="0.2">
      <c r="A9" s="19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s="10" customFormat="1" ht="41.25" customHeight="1" x14ac:dyDescent="0.2">
      <c r="A10" s="22" t="s">
        <v>25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</row>
  </sheetData>
  <sheetProtection algorithmName="SHA-512" hashValue="iHHslSj996ZIgot4Ao7/gGIjp5rT5bCEP6UNDEF+qt2yjxeSywsHoot096BE0gZ5tRoHMJN/3eBZ1rX2jRMtUg==" saltValue="6KkLWyfedA4pwdElXBKANw==" spinCount="100000" sheet="1" selectLockedCells="1" selectUnlockedCells="1"/>
  <mergeCells count="11">
    <mergeCell ref="A10:N10"/>
    <mergeCell ref="A1:N1"/>
    <mergeCell ref="A2:A3"/>
    <mergeCell ref="B2:B3"/>
    <mergeCell ref="C2:C3"/>
    <mergeCell ref="D2:D3"/>
    <mergeCell ref="K2:N2"/>
    <mergeCell ref="E2:E3"/>
    <mergeCell ref="F2:F3"/>
    <mergeCell ref="G2:I2"/>
    <mergeCell ref="J2:J3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Лимонтова Валентина Александровна</cp:lastModifiedBy>
  <dcterms:created xsi:type="dcterms:W3CDTF">2021-07-19T09:05:25Z</dcterms:created>
  <dcterms:modified xsi:type="dcterms:W3CDTF">2026-07-21T07:56:46Z</dcterms:modified>
</cp:coreProperties>
</file>