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5\06_Июнь\Поставка изделий медицинского назначения (шовный материал) - 2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3" l="1"/>
  <c r="N6" i="3" l="1"/>
  <c r="N7" i="3"/>
  <c r="N8" i="3"/>
  <c r="N9" i="3"/>
  <c r="N10" i="3"/>
  <c r="N11" i="3"/>
  <c r="N12" i="3"/>
  <c r="O12" i="3" s="1"/>
  <c r="N13" i="3"/>
  <c r="O13" i="3" s="1"/>
  <c r="N14" i="3"/>
  <c r="N15" i="3"/>
  <c r="N16" i="3"/>
  <c r="N17" i="3"/>
  <c r="N18" i="3"/>
  <c r="N19" i="3"/>
  <c r="N20" i="3"/>
  <c r="O20" i="3" s="1"/>
  <c r="N21" i="3"/>
  <c r="O21" i="3" s="1"/>
  <c r="N22" i="3"/>
  <c r="O5" i="3"/>
  <c r="H6" i="3"/>
  <c r="I6" i="3"/>
  <c r="J6" i="3"/>
  <c r="L6" i="3"/>
  <c r="O6" i="3"/>
  <c r="H7" i="3"/>
  <c r="I7" i="3"/>
  <c r="J7" i="3"/>
  <c r="L7" i="3"/>
  <c r="O7" i="3"/>
  <c r="H8" i="3"/>
  <c r="I8" i="3"/>
  <c r="J8" i="3"/>
  <c r="L8" i="3"/>
  <c r="O8" i="3"/>
  <c r="H9" i="3"/>
  <c r="I9" i="3"/>
  <c r="J9" i="3"/>
  <c r="L9" i="3"/>
  <c r="O9" i="3"/>
  <c r="H10" i="3"/>
  <c r="I10" i="3"/>
  <c r="J10" i="3"/>
  <c r="K10" i="3" s="1"/>
  <c r="L10" i="3"/>
  <c r="O10" i="3"/>
  <c r="H11" i="3"/>
  <c r="I11" i="3"/>
  <c r="J11" i="3"/>
  <c r="L11" i="3"/>
  <c r="O11" i="3"/>
  <c r="H12" i="3"/>
  <c r="I12" i="3"/>
  <c r="J12" i="3"/>
  <c r="L12" i="3"/>
  <c r="H13" i="3"/>
  <c r="I13" i="3"/>
  <c r="J13" i="3"/>
  <c r="K13" i="3" s="1"/>
  <c r="L13" i="3"/>
  <c r="H14" i="3"/>
  <c r="I14" i="3"/>
  <c r="J14" i="3"/>
  <c r="L14" i="3"/>
  <c r="O14" i="3"/>
  <c r="H15" i="3"/>
  <c r="I15" i="3"/>
  <c r="J15" i="3"/>
  <c r="K15" i="3" s="1"/>
  <c r="L15" i="3"/>
  <c r="O15" i="3"/>
  <c r="H16" i="3"/>
  <c r="I16" i="3"/>
  <c r="J16" i="3"/>
  <c r="L16" i="3"/>
  <c r="O16" i="3"/>
  <c r="H17" i="3"/>
  <c r="I17" i="3"/>
  <c r="J17" i="3"/>
  <c r="L17" i="3"/>
  <c r="O17" i="3"/>
  <c r="H18" i="3"/>
  <c r="I18" i="3"/>
  <c r="J18" i="3"/>
  <c r="K18" i="3" s="1"/>
  <c r="L18" i="3"/>
  <c r="O18" i="3"/>
  <c r="H19" i="3"/>
  <c r="I19" i="3"/>
  <c r="J19" i="3"/>
  <c r="L19" i="3"/>
  <c r="O19" i="3"/>
  <c r="H20" i="3"/>
  <c r="I20" i="3"/>
  <c r="J20" i="3"/>
  <c r="L20" i="3"/>
  <c r="H21" i="3"/>
  <c r="I21" i="3"/>
  <c r="J21" i="3"/>
  <c r="L21" i="3"/>
  <c r="H22" i="3"/>
  <c r="I22" i="3"/>
  <c r="J22" i="3"/>
  <c r="L22" i="3"/>
  <c r="O22" i="3"/>
  <c r="K12" i="3" l="1"/>
  <c r="K6" i="3"/>
  <c r="K7" i="3"/>
  <c r="K14" i="3"/>
  <c r="K20" i="3"/>
  <c r="K17" i="3"/>
  <c r="K11" i="3"/>
  <c r="K9" i="3"/>
  <c r="K16" i="3"/>
  <c r="K21" i="3"/>
  <c r="K8" i="3"/>
  <c r="K22" i="3"/>
  <c r="K19" i="3"/>
  <c r="O23" i="3"/>
  <c r="L5" i="3"/>
  <c r="J5" i="3" l="1"/>
  <c r="I5" i="3"/>
  <c r="H5" i="3"/>
  <c r="K5" i="3" l="1"/>
</calcChain>
</file>

<file path=xl/sharedStrings.xml><?xml version="1.0" encoding="utf-8"?>
<sst xmlns="http://schemas.openxmlformats.org/spreadsheetml/2006/main" count="60" uniqueCount="43">
  <si>
    <t>Среднее квадратичное отклонение</t>
  </si>
  <si>
    <t>шт.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</si>
  <si>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</si>
  <si>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</si>
  <si>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</si>
  <si>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</si>
  <si>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>Номер источника ценовой информации (ИЦИ №i)* и цена единицы товара, работы, услуги, представленная i-тым ИЦИ (Цi), руб.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</si>
  <si>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</si>
  <si>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</si>
  <si>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</si>
  <si>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</si>
  <si>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</si>
  <si>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>&lt;ц&gt; - средн. арифм. величина цены единицы прод-ции, руб.</t>
  </si>
  <si>
    <t xml:space="preserve">V - коэф-нт вариации </t>
  </si>
  <si>
    <t>Приложение №2 к Извещению</t>
  </si>
  <si>
    <t>НЦЕi**, (средняя цена за ед. измерения без НДС), руб.</t>
  </si>
  <si>
    <t>НДС медицинского изделия, %</t>
  </si>
  <si>
    <t>Основные характеристики объекта закупки:</t>
  </si>
  <si>
    <t>Используемый метод обоснования НМЦК:</t>
  </si>
  <si>
    <t>основные характеристики объекта закупки в соответствии с харктеристиками объекта закупки, указанными в извещении о закупке</t>
  </si>
  <si>
    <t>метод сопоставимых рыночных цен (анализа рынка), расчет произведен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 В соответствии со статьей 34 Бюджетного кодекса Российской Федерации от 31.07.1998 № 145-ФЗ значение начальной (максимальной) цены контракта Заказчиком устанавливается на основании минимального ценового предложения.</t>
  </si>
  <si>
    <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
где:
V - коэффициент вариации;
                                             - среднее квадратичное отклонение;
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не превышает 33 %, совокупность значений выявленных цен, используемых в расчетах НМЦК, является однородной.
** Расчет начальной (максимальной) цены контракта (НМЦК) осуществлен по формуле:                                                                                     , где
НЦЕ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начальная цена единицы i-й позиции медицинского изделия без учета НДС, рассчитанная в соответствии с пунктом 12 Порядка, рассчитанная по формуле:
</t>
    </r>
  </si>
  <si>
    <t>Минимальная цена единицы i-й позиции медицинского изделия с учетом НДС, руб. * Vi</t>
  </si>
  <si>
    <t>НЦЕi + НДС - минимальная цена единицы i-й позиции медицинского изделия с учетом НДС, руб.</t>
  </si>
  <si>
    <t>Нить хирургическая из полиэфира, рассасывающаяся, мононить, тип 1</t>
  </si>
  <si>
    <t>Нить хирургическая из полиэфира, рассасывающаяся, мононить, тип 2</t>
  </si>
  <si>
    <t>Нить хирургическая из полиолефина, мононить тип 1</t>
  </si>
  <si>
    <t>Нить хирургическая из полиолефина, мононить тип 3</t>
  </si>
  <si>
    <t>Нить хирургическая из полиолефина, мононить тип 4</t>
  </si>
  <si>
    <t>Нить хирургическая из полиолефина, мононить тип 5</t>
  </si>
  <si>
    <t>Нить хирургическая из полиолефина, мононить тип 6</t>
  </si>
  <si>
    <t>Набор для наложения швов, не содержащий лекарственные средства</t>
  </si>
  <si>
    <t>Нить хирургическая из полиглактина, антибактериальная, тип 1</t>
  </si>
  <si>
    <t>Нить хирургическая из полиглактина, антибактериальная, тип 2</t>
  </si>
  <si>
    <t>Нить хирургическая из полиглактина, антибактериальная, тип 3</t>
  </si>
  <si>
    <t>Нить хирургическая из полиглактина, антибактериальная, тип 4</t>
  </si>
  <si>
    <t>Нить хирургическая из полиглактина, антибактериальная, тип 5</t>
  </si>
  <si>
    <t>Нить хирургическая из полиглактина, антибактериальная, тип 6</t>
  </si>
  <si>
    <t>Нить хирургическая из полиглактина, антибактериальная, тип 7</t>
  </si>
  <si>
    <t>Нить хирургическая из полигликолевой кислоты, полинить</t>
  </si>
  <si>
    <t>Эндопетля</t>
  </si>
  <si>
    <t>Нить хирургическая из полиолефина, мононить тип 2</t>
  </si>
  <si>
    <r>
      <t>Обоснование начальной (максимальной) цены контракта  на поставку изделий медицинского назначения (шовный материал) - 2 для нужд ФГБУ «СПб НИИФ» Минздрава России в 2026 году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</si>
</sst>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vertAlign val="subscript"/>
      <sz val="9"/>
      <color rgb="FF000000"/>
      <name val="Times New Roman"/>
      <family val="2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0" fillId="0" borderId="0" xfId="0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4" fontId="8" fillId="0" borderId="9" xfId="0" applyNumberFormat="1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27</xdr:row>
      <xdr:rowOff>180975</xdr:rowOff>
    </xdr:from>
    <xdr:to>
      <xdr:col>1</xdr:col>
      <xdr:colOff>781050</xdr:colOff>
      <xdr:row>27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82BAD3-A3E0-4090-A250-53900537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5734050"/>
          <a:ext cx="771525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781050</xdr:rowOff>
    </xdr:from>
    <xdr:to>
      <xdr:col>1</xdr:col>
      <xdr:colOff>1257300</xdr:colOff>
      <xdr:row>27</xdr:row>
      <xdr:rowOff>1228725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3384B1-4DA2-44F2-875C-4979443E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4643" y="15628844"/>
          <a:ext cx="1247775" cy="447675"/>
        </a:xfrm>
        <a:prstGeom prst="rect">
          <a:avLst/>
        </a:prstGeom>
      </xdr:spPr>
    </xdr:pic>
    <xdr:clientData/>
  </xdr:twoCellAnchor>
  <xdr:twoCellAnchor editAs="oneCell">
    <xdr:from>
      <xdr:col>4</xdr:col>
      <xdr:colOff>863973</xdr:colOff>
      <xdr:row>27</xdr:row>
      <xdr:rowOff>1986242</xdr:rowOff>
    </xdr:from>
    <xdr:to>
      <xdr:col>6</xdr:col>
      <xdr:colOff>816348</xdr:colOff>
      <xdr:row>27</xdr:row>
      <xdr:rowOff>2259105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DBF8E5-D295-4CC2-8972-CD56BC07E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54973" y="16834036"/>
          <a:ext cx="2227169" cy="27286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27</xdr:row>
      <xdr:rowOff>2265829</xdr:rowOff>
    </xdr:from>
    <xdr:to>
      <xdr:col>9</xdr:col>
      <xdr:colOff>108697</xdr:colOff>
      <xdr:row>27</xdr:row>
      <xdr:rowOff>2595842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D3ACE9-E291-437A-882C-B6DE2FB0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34668" y="17113623"/>
          <a:ext cx="952500" cy="330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zoomScale="85" zoomScaleNormal="85" workbookViewId="0">
      <selection activeCell="N5" sqref="N5"/>
    </sheetView>
  </sheetViews>
  <sheetFormatPr defaultRowHeight="15" x14ac:dyDescent="0.25"/>
  <cols>
    <col min="2" max="2" width="27" customWidth="1"/>
    <col min="3" max="3" width="13.28515625" customWidth="1"/>
    <col min="4" max="4" width="13.42578125" customWidth="1"/>
    <col min="5" max="5" width="17.42578125" customWidth="1"/>
    <col min="6" max="6" width="16.7109375" customWidth="1"/>
    <col min="7" max="7" width="17.85546875" customWidth="1"/>
    <col min="8" max="8" width="11.42578125" customWidth="1"/>
    <col min="9" max="9" width="12.85546875" customWidth="1"/>
    <col min="12" max="12" width="13.5703125" customWidth="1"/>
    <col min="13" max="13" width="11.7109375" customWidth="1"/>
    <col min="14" max="14" width="18.28515625" customWidth="1"/>
    <col min="15" max="15" width="17.85546875" customWidth="1"/>
  </cols>
  <sheetData>
    <row r="1" spans="1:18" ht="16.5" customHeight="1" x14ac:dyDescent="0.25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8" ht="25.5" customHeight="1" x14ac:dyDescent="0.25">
      <c r="A2" s="23" t="s">
        <v>42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8" ht="48.75" customHeight="1" x14ac:dyDescent="0.25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/>
      <c r="G3" s="25"/>
      <c r="H3" s="26" t="s">
        <v>7</v>
      </c>
      <c r="I3" s="27" t="s">
        <v>8</v>
      </c>
      <c r="J3" s="27"/>
      <c r="K3" s="27"/>
      <c r="L3" s="21" t="s">
        <v>15</v>
      </c>
      <c r="M3" s="28" t="s">
        <v>16</v>
      </c>
      <c r="N3" s="22" t="s">
        <v>23</v>
      </c>
      <c r="O3" s="19" t="s">
        <v>22</v>
      </c>
    </row>
    <row r="4" spans="1:18" ht="76.5" x14ac:dyDescent="0.25">
      <c r="A4" s="24"/>
      <c r="B4" s="25"/>
      <c r="C4" s="25"/>
      <c r="D4" s="25"/>
      <c r="E4" s="6" t="s">
        <v>9</v>
      </c>
      <c r="F4" s="6" t="s">
        <v>10</v>
      </c>
      <c r="G4" s="6" t="s">
        <v>11</v>
      </c>
      <c r="H4" s="25"/>
      <c r="I4" s="8" t="s">
        <v>12</v>
      </c>
      <c r="J4" s="6" t="s">
        <v>0</v>
      </c>
      <c r="K4" s="7" t="s">
        <v>13</v>
      </c>
      <c r="L4" s="21"/>
      <c r="M4" s="29"/>
      <c r="N4" s="22"/>
      <c r="O4" s="19"/>
      <c r="R4" s="17"/>
    </row>
    <row r="5" spans="1:18" ht="38.25" x14ac:dyDescent="0.25">
      <c r="A5" s="1">
        <v>1</v>
      </c>
      <c r="B5" s="2" t="s">
        <v>24</v>
      </c>
      <c r="C5" s="11" t="s">
        <v>1</v>
      </c>
      <c r="D5" s="12">
        <v>36</v>
      </c>
      <c r="E5" s="13">
        <v>725</v>
      </c>
      <c r="F5" s="14">
        <v>725.1</v>
      </c>
      <c r="G5" s="14">
        <v>725.2</v>
      </c>
      <c r="H5" s="3">
        <f>COUNT(E5:G5)</f>
        <v>3</v>
      </c>
      <c r="I5" s="3">
        <f>IF(ISERR(AVERAGE(E5:G5)),"",AVERAGE(E5:G5))</f>
        <v>725.1</v>
      </c>
      <c r="J5" s="3">
        <f>IF(ISERR(STDEV(E5:G5)),"",STDEV(E5:G5))</f>
        <v>0.1</v>
      </c>
      <c r="K5" s="4">
        <f>IF(ISERR(J5/I5),"",J5/I5)</f>
        <v>0</v>
      </c>
      <c r="L5" s="5">
        <f>AVERAGE(E5:G5)</f>
        <v>725.1</v>
      </c>
      <c r="M5" s="10">
        <v>10</v>
      </c>
      <c r="N5" s="5">
        <f>E5</f>
        <v>725</v>
      </c>
      <c r="O5" s="5">
        <f>N5*D5</f>
        <v>26100</v>
      </c>
    </row>
    <row r="6" spans="1:18" ht="38.25" x14ac:dyDescent="0.25">
      <c r="A6" s="1">
        <v>2</v>
      </c>
      <c r="B6" s="2" t="s">
        <v>25</v>
      </c>
      <c r="C6" s="11" t="s">
        <v>1</v>
      </c>
      <c r="D6" s="12">
        <v>36</v>
      </c>
      <c r="E6" s="13">
        <v>1180</v>
      </c>
      <c r="F6" s="14">
        <v>1180.2</v>
      </c>
      <c r="G6" s="14">
        <v>1180.3</v>
      </c>
      <c r="H6" s="3">
        <f t="shared" ref="H6:H22" si="0">COUNT(E6:G6)</f>
        <v>3</v>
      </c>
      <c r="I6" s="3">
        <f t="shared" ref="I6:I22" si="1">IF(ISERR(AVERAGE(E6:G6)),"",AVERAGE(E6:G6))</f>
        <v>1180.17</v>
      </c>
      <c r="J6" s="3">
        <f t="shared" ref="J6:J22" si="2">IF(ISERR(STDEV(E6:G6)),"",STDEV(E6:G6))</f>
        <v>0.15</v>
      </c>
      <c r="K6" s="4">
        <f t="shared" ref="K6:K22" si="3">IF(ISERR(J6/I6),"",J6/I6)</f>
        <v>0</v>
      </c>
      <c r="L6" s="5">
        <f t="shared" ref="L6:L22" si="4">AVERAGE(E6:G6)</f>
        <v>1180.17</v>
      </c>
      <c r="M6" s="10">
        <v>10</v>
      </c>
      <c r="N6" s="5">
        <f t="shared" ref="N6:N22" si="5">E6</f>
        <v>1180</v>
      </c>
      <c r="O6" s="5">
        <f t="shared" ref="O6:O22" si="6">N6*D6</f>
        <v>42480</v>
      </c>
    </row>
    <row r="7" spans="1:18" ht="25.5" x14ac:dyDescent="0.25">
      <c r="A7" s="1">
        <v>3</v>
      </c>
      <c r="B7" s="2" t="s">
        <v>26</v>
      </c>
      <c r="C7" s="11" t="s">
        <v>1</v>
      </c>
      <c r="D7" s="12">
        <v>36</v>
      </c>
      <c r="E7" s="13">
        <v>1040</v>
      </c>
      <c r="F7" s="14">
        <v>1040.2</v>
      </c>
      <c r="G7" s="14">
        <v>1040.3</v>
      </c>
      <c r="H7" s="3">
        <f t="shared" si="0"/>
        <v>3</v>
      </c>
      <c r="I7" s="3">
        <f t="shared" si="1"/>
        <v>1040.17</v>
      </c>
      <c r="J7" s="3">
        <f t="shared" si="2"/>
        <v>0.15</v>
      </c>
      <c r="K7" s="4">
        <f t="shared" si="3"/>
        <v>0</v>
      </c>
      <c r="L7" s="5">
        <f t="shared" si="4"/>
        <v>1040.17</v>
      </c>
      <c r="M7" s="10">
        <v>10</v>
      </c>
      <c r="N7" s="5">
        <f t="shared" si="5"/>
        <v>1040</v>
      </c>
      <c r="O7" s="5">
        <f t="shared" si="6"/>
        <v>37440</v>
      </c>
    </row>
    <row r="8" spans="1:18" ht="25.5" x14ac:dyDescent="0.25">
      <c r="A8" s="1">
        <v>4</v>
      </c>
      <c r="B8" s="2" t="s">
        <v>41</v>
      </c>
      <c r="C8" s="11" t="s">
        <v>1</v>
      </c>
      <c r="D8" s="12">
        <v>36</v>
      </c>
      <c r="E8" s="13">
        <v>842</v>
      </c>
      <c r="F8" s="14">
        <v>842.1</v>
      </c>
      <c r="G8" s="14">
        <v>842.2</v>
      </c>
      <c r="H8" s="3">
        <f t="shared" si="0"/>
        <v>3</v>
      </c>
      <c r="I8" s="3">
        <f t="shared" si="1"/>
        <v>842.1</v>
      </c>
      <c r="J8" s="3">
        <f t="shared" si="2"/>
        <v>0.1</v>
      </c>
      <c r="K8" s="4">
        <f t="shared" si="3"/>
        <v>0</v>
      </c>
      <c r="L8" s="5">
        <f t="shared" si="4"/>
        <v>842.1</v>
      </c>
      <c r="M8" s="10">
        <v>10</v>
      </c>
      <c r="N8" s="5">
        <f t="shared" si="5"/>
        <v>842</v>
      </c>
      <c r="O8" s="5">
        <f t="shared" si="6"/>
        <v>30312</v>
      </c>
    </row>
    <row r="9" spans="1:18" ht="25.5" x14ac:dyDescent="0.25">
      <c r="A9" s="1">
        <v>5</v>
      </c>
      <c r="B9" s="2" t="s">
        <v>27</v>
      </c>
      <c r="C9" s="11" t="s">
        <v>1</v>
      </c>
      <c r="D9" s="12">
        <v>24</v>
      </c>
      <c r="E9" s="13">
        <v>718</v>
      </c>
      <c r="F9" s="14">
        <v>718.1</v>
      </c>
      <c r="G9" s="14">
        <v>718.2</v>
      </c>
      <c r="H9" s="3">
        <f t="shared" si="0"/>
        <v>3</v>
      </c>
      <c r="I9" s="3">
        <f t="shared" si="1"/>
        <v>718.1</v>
      </c>
      <c r="J9" s="3">
        <f t="shared" si="2"/>
        <v>0.1</v>
      </c>
      <c r="K9" s="4">
        <f t="shared" si="3"/>
        <v>0</v>
      </c>
      <c r="L9" s="5">
        <f t="shared" si="4"/>
        <v>718.1</v>
      </c>
      <c r="M9" s="10">
        <v>10</v>
      </c>
      <c r="N9" s="5">
        <f t="shared" si="5"/>
        <v>718</v>
      </c>
      <c r="O9" s="5">
        <f t="shared" si="6"/>
        <v>17232</v>
      </c>
    </row>
    <row r="10" spans="1:18" ht="25.5" x14ac:dyDescent="0.25">
      <c r="A10" s="1">
        <v>6</v>
      </c>
      <c r="B10" s="2" t="s">
        <v>28</v>
      </c>
      <c r="C10" s="11" t="s">
        <v>1</v>
      </c>
      <c r="D10" s="12">
        <v>12</v>
      </c>
      <c r="E10" s="13">
        <v>655</v>
      </c>
      <c r="F10" s="14">
        <v>655.1</v>
      </c>
      <c r="G10" s="14">
        <v>655.20000000000005</v>
      </c>
      <c r="H10" s="3">
        <f t="shared" si="0"/>
        <v>3</v>
      </c>
      <c r="I10" s="3">
        <f t="shared" si="1"/>
        <v>655.1</v>
      </c>
      <c r="J10" s="3">
        <f t="shared" si="2"/>
        <v>0.1</v>
      </c>
      <c r="K10" s="4">
        <f t="shared" si="3"/>
        <v>0</v>
      </c>
      <c r="L10" s="5">
        <f t="shared" si="4"/>
        <v>655.1</v>
      </c>
      <c r="M10" s="10">
        <v>10</v>
      </c>
      <c r="N10" s="5">
        <f t="shared" si="5"/>
        <v>655</v>
      </c>
      <c r="O10" s="5">
        <f t="shared" si="6"/>
        <v>7860</v>
      </c>
    </row>
    <row r="11" spans="1:18" ht="25.5" x14ac:dyDescent="0.25">
      <c r="A11" s="1">
        <v>7</v>
      </c>
      <c r="B11" s="2" t="s">
        <v>29</v>
      </c>
      <c r="C11" s="11" t="s">
        <v>1</v>
      </c>
      <c r="D11" s="12">
        <v>24</v>
      </c>
      <c r="E11" s="13">
        <v>720</v>
      </c>
      <c r="F11" s="14">
        <v>720.1</v>
      </c>
      <c r="G11" s="14">
        <v>720.2</v>
      </c>
      <c r="H11" s="3">
        <f t="shared" si="0"/>
        <v>3</v>
      </c>
      <c r="I11" s="3">
        <f t="shared" si="1"/>
        <v>720.1</v>
      </c>
      <c r="J11" s="3">
        <f t="shared" si="2"/>
        <v>0.1</v>
      </c>
      <c r="K11" s="4">
        <f t="shared" si="3"/>
        <v>0</v>
      </c>
      <c r="L11" s="5">
        <f t="shared" si="4"/>
        <v>720.1</v>
      </c>
      <c r="M11" s="10">
        <v>10</v>
      </c>
      <c r="N11" s="5">
        <f t="shared" si="5"/>
        <v>720</v>
      </c>
      <c r="O11" s="5">
        <f t="shared" si="6"/>
        <v>17280</v>
      </c>
    </row>
    <row r="12" spans="1:18" ht="25.5" x14ac:dyDescent="0.25">
      <c r="A12" s="1">
        <v>8</v>
      </c>
      <c r="B12" s="2" t="s">
        <v>30</v>
      </c>
      <c r="C12" s="11" t="s">
        <v>1</v>
      </c>
      <c r="D12" s="12">
        <v>24</v>
      </c>
      <c r="E12" s="13">
        <v>589</v>
      </c>
      <c r="F12" s="14">
        <v>589.1</v>
      </c>
      <c r="G12" s="14">
        <v>589.1</v>
      </c>
      <c r="H12" s="3">
        <f t="shared" si="0"/>
        <v>3</v>
      </c>
      <c r="I12" s="3">
        <f t="shared" si="1"/>
        <v>589.07000000000005</v>
      </c>
      <c r="J12" s="3">
        <f t="shared" si="2"/>
        <v>0.06</v>
      </c>
      <c r="K12" s="4">
        <f t="shared" si="3"/>
        <v>0</v>
      </c>
      <c r="L12" s="5">
        <f t="shared" si="4"/>
        <v>589.07000000000005</v>
      </c>
      <c r="M12" s="10">
        <v>10</v>
      </c>
      <c r="N12" s="5">
        <f t="shared" si="5"/>
        <v>589</v>
      </c>
      <c r="O12" s="5">
        <f t="shared" si="6"/>
        <v>14136</v>
      </c>
    </row>
    <row r="13" spans="1:18" ht="38.25" x14ac:dyDescent="0.25">
      <c r="A13" s="1">
        <v>9</v>
      </c>
      <c r="B13" s="2" t="s">
        <v>31</v>
      </c>
      <c r="C13" s="11" t="s">
        <v>1</v>
      </c>
      <c r="D13" s="12">
        <v>24</v>
      </c>
      <c r="E13" s="13">
        <v>2040</v>
      </c>
      <c r="F13" s="14">
        <v>2040.3</v>
      </c>
      <c r="G13" s="14">
        <v>2040.5</v>
      </c>
      <c r="H13" s="3">
        <f t="shared" si="0"/>
        <v>3</v>
      </c>
      <c r="I13" s="3">
        <f t="shared" si="1"/>
        <v>2040.27</v>
      </c>
      <c r="J13" s="3">
        <f t="shared" si="2"/>
        <v>0.25</v>
      </c>
      <c r="K13" s="4">
        <f t="shared" si="3"/>
        <v>0</v>
      </c>
      <c r="L13" s="5">
        <f t="shared" si="4"/>
        <v>2040.27</v>
      </c>
      <c r="M13" s="10">
        <v>10</v>
      </c>
      <c r="N13" s="5">
        <f t="shared" si="5"/>
        <v>2040</v>
      </c>
      <c r="O13" s="5">
        <f t="shared" si="6"/>
        <v>48960</v>
      </c>
    </row>
    <row r="14" spans="1:18" ht="38.25" x14ac:dyDescent="0.25">
      <c r="A14" s="1">
        <v>10</v>
      </c>
      <c r="B14" s="2" t="s">
        <v>32</v>
      </c>
      <c r="C14" s="11" t="s">
        <v>1</v>
      </c>
      <c r="D14" s="12">
        <v>108</v>
      </c>
      <c r="E14" s="13">
        <v>720</v>
      </c>
      <c r="F14" s="14">
        <v>720.1</v>
      </c>
      <c r="G14" s="14">
        <v>720.2</v>
      </c>
      <c r="H14" s="3">
        <f t="shared" si="0"/>
        <v>3</v>
      </c>
      <c r="I14" s="3">
        <f t="shared" si="1"/>
        <v>720.1</v>
      </c>
      <c r="J14" s="3">
        <f t="shared" si="2"/>
        <v>0.1</v>
      </c>
      <c r="K14" s="4">
        <f t="shared" si="3"/>
        <v>0</v>
      </c>
      <c r="L14" s="5">
        <f t="shared" si="4"/>
        <v>720.1</v>
      </c>
      <c r="M14" s="10">
        <v>10</v>
      </c>
      <c r="N14" s="5">
        <f t="shared" si="5"/>
        <v>720</v>
      </c>
      <c r="O14" s="5">
        <f t="shared" si="6"/>
        <v>77760</v>
      </c>
    </row>
    <row r="15" spans="1:18" ht="38.25" x14ac:dyDescent="0.25">
      <c r="A15" s="1">
        <v>11</v>
      </c>
      <c r="B15" s="2" t="s">
        <v>33</v>
      </c>
      <c r="C15" s="11" t="s">
        <v>1</v>
      </c>
      <c r="D15" s="12">
        <v>36</v>
      </c>
      <c r="E15" s="13">
        <v>595</v>
      </c>
      <c r="F15" s="14">
        <v>595.1</v>
      </c>
      <c r="G15" s="14">
        <v>595.6</v>
      </c>
      <c r="H15" s="3">
        <f>COUNT(E15:G15)</f>
        <v>3</v>
      </c>
      <c r="I15" s="3">
        <f>IF(ISERR(AVERAGE(E15:G15)),"",AVERAGE(E15:G15))</f>
        <v>595.23</v>
      </c>
      <c r="J15" s="3">
        <f>IF(ISERR(STDEV(E15:G15)),"",STDEV(E15:G15))</f>
        <v>0.32</v>
      </c>
      <c r="K15" s="4">
        <f t="shared" si="3"/>
        <v>1E-3</v>
      </c>
      <c r="L15" s="5">
        <f>AVERAGE(E15:G15)</f>
        <v>595.23</v>
      </c>
      <c r="M15" s="10">
        <v>10</v>
      </c>
      <c r="N15" s="5">
        <f t="shared" si="5"/>
        <v>595</v>
      </c>
      <c r="O15" s="5">
        <f t="shared" si="6"/>
        <v>21420</v>
      </c>
    </row>
    <row r="16" spans="1:18" ht="38.25" x14ac:dyDescent="0.25">
      <c r="A16" s="1">
        <v>12</v>
      </c>
      <c r="B16" s="2" t="s">
        <v>34</v>
      </c>
      <c r="C16" s="11" t="s">
        <v>1</v>
      </c>
      <c r="D16" s="12">
        <v>36</v>
      </c>
      <c r="E16" s="13">
        <v>720</v>
      </c>
      <c r="F16" s="14">
        <v>720.1</v>
      </c>
      <c r="G16" s="14">
        <v>720.2</v>
      </c>
      <c r="H16" s="3">
        <f t="shared" si="0"/>
        <v>3</v>
      </c>
      <c r="I16" s="3">
        <f t="shared" si="1"/>
        <v>720.1</v>
      </c>
      <c r="J16" s="3">
        <f t="shared" si="2"/>
        <v>0.1</v>
      </c>
      <c r="K16" s="4">
        <f t="shared" si="3"/>
        <v>0</v>
      </c>
      <c r="L16" s="5">
        <f t="shared" si="4"/>
        <v>720.1</v>
      </c>
      <c r="M16" s="10">
        <v>10</v>
      </c>
      <c r="N16" s="5">
        <f t="shared" si="5"/>
        <v>720</v>
      </c>
      <c r="O16" s="5">
        <f t="shared" si="6"/>
        <v>25920</v>
      </c>
    </row>
    <row r="17" spans="1:16" ht="38.25" x14ac:dyDescent="0.25">
      <c r="A17" s="1">
        <v>13</v>
      </c>
      <c r="B17" s="2" t="s">
        <v>35</v>
      </c>
      <c r="C17" s="11" t="s">
        <v>1</v>
      </c>
      <c r="D17" s="12">
        <v>36</v>
      </c>
      <c r="E17" s="13">
        <v>436</v>
      </c>
      <c r="F17" s="14">
        <v>436.1</v>
      </c>
      <c r="G17" s="14">
        <v>436.1</v>
      </c>
      <c r="H17" s="3">
        <f t="shared" si="0"/>
        <v>3</v>
      </c>
      <c r="I17" s="3">
        <f t="shared" si="1"/>
        <v>436.07</v>
      </c>
      <c r="J17" s="3">
        <f t="shared" si="2"/>
        <v>0.06</v>
      </c>
      <c r="K17" s="4">
        <f t="shared" si="3"/>
        <v>0</v>
      </c>
      <c r="L17" s="5">
        <f t="shared" si="4"/>
        <v>436.07</v>
      </c>
      <c r="M17" s="10">
        <v>10</v>
      </c>
      <c r="N17" s="5">
        <f t="shared" si="5"/>
        <v>436</v>
      </c>
      <c r="O17" s="5">
        <f t="shared" si="6"/>
        <v>15696</v>
      </c>
    </row>
    <row r="18" spans="1:16" ht="38.25" x14ac:dyDescent="0.25">
      <c r="A18" s="1">
        <v>14</v>
      </c>
      <c r="B18" s="2" t="s">
        <v>36</v>
      </c>
      <c r="C18" s="11" t="s">
        <v>1</v>
      </c>
      <c r="D18" s="12">
        <v>144</v>
      </c>
      <c r="E18" s="13">
        <v>360</v>
      </c>
      <c r="F18" s="14">
        <v>360.1</v>
      </c>
      <c r="G18" s="14">
        <v>360.4</v>
      </c>
      <c r="H18" s="3">
        <f t="shared" si="0"/>
        <v>3</v>
      </c>
      <c r="I18" s="3">
        <f t="shared" si="1"/>
        <v>360.17</v>
      </c>
      <c r="J18" s="3">
        <f t="shared" si="2"/>
        <v>0.21</v>
      </c>
      <c r="K18" s="4">
        <f t="shared" si="3"/>
        <v>1E-3</v>
      </c>
      <c r="L18" s="5">
        <f t="shared" si="4"/>
        <v>360.17</v>
      </c>
      <c r="M18" s="10">
        <v>10</v>
      </c>
      <c r="N18" s="5">
        <f t="shared" si="5"/>
        <v>360</v>
      </c>
      <c r="O18" s="5">
        <f t="shared" si="6"/>
        <v>51840</v>
      </c>
    </row>
    <row r="19" spans="1:16" ht="38.25" x14ac:dyDescent="0.25">
      <c r="A19" s="1">
        <v>15</v>
      </c>
      <c r="B19" s="2" t="s">
        <v>37</v>
      </c>
      <c r="C19" s="11" t="s">
        <v>1</v>
      </c>
      <c r="D19" s="12">
        <v>144</v>
      </c>
      <c r="E19" s="18">
        <v>375</v>
      </c>
      <c r="F19" s="14">
        <v>375.1</v>
      </c>
      <c r="G19" s="14">
        <v>375.9</v>
      </c>
      <c r="H19" s="3">
        <f t="shared" si="0"/>
        <v>3</v>
      </c>
      <c r="I19" s="3">
        <f t="shared" si="1"/>
        <v>375.33</v>
      </c>
      <c r="J19" s="3">
        <f t="shared" si="2"/>
        <v>0.49</v>
      </c>
      <c r="K19" s="4">
        <f t="shared" si="3"/>
        <v>1E-3</v>
      </c>
      <c r="L19" s="5">
        <f t="shared" si="4"/>
        <v>375.33</v>
      </c>
      <c r="M19" s="10">
        <v>10</v>
      </c>
      <c r="N19" s="5">
        <f t="shared" si="5"/>
        <v>375</v>
      </c>
      <c r="O19" s="5">
        <f t="shared" si="6"/>
        <v>54000</v>
      </c>
    </row>
    <row r="20" spans="1:16" ht="38.25" x14ac:dyDescent="0.25">
      <c r="A20" s="1">
        <v>16</v>
      </c>
      <c r="B20" s="2" t="s">
        <v>38</v>
      </c>
      <c r="C20" s="11" t="s">
        <v>1</v>
      </c>
      <c r="D20" s="12">
        <v>72</v>
      </c>
      <c r="E20" s="13">
        <v>430</v>
      </c>
      <c r="F20" s="14">
        <v>430.5</v>
      </c>
      <c r="G20" s="14">
        <v>431</v>
      </c>
      <c r="H20" s="3">
        <f t="shared" si="0"/>
        <v>3</v>
      </c>
      <c r="I20" s="3">
        <f t="shared" si="1"/>
        <v>430.5</v>
      </c>
      <c r="J20" s="3">
        <f t="shared" si="2"/>
        <v>0.5</v>
      </c>
      <c r="K20" s="4">
        <f t="shared" si="3"/>
        <v>1E-3</v>
      </c>
      <c r="L20" s="5">
        <f t="shared" si="4"/>
        <v>430.5</v>
      </c>
      <c r="M20" s="10">
        <v>10</v>
      </c>
      <c r="N20" s="5">
        <f t="shared" si="5"/>
        <v>430</v>
      </c>
      <c r="O20" s="5">
        <f t="shared" si="6"/>
        <v>30960</v>
      </c>
    </row>
    <row r="21" spans="1:16" ht="38.25" x14ac:dyDescent="0.25">
      <c r="A21" s="1">
        <v>17</v>
      </c>
      <c r="B21" s="2" t="s">
        <v>39</v>
      </c>
      <c r="C21" s="11" t="s">
        <v>1</v>
      </c>
      <c r="D21" s="12">
        <v>24</v>
      </c>
      <c r="E21" s="13">
        <v>590</v>
      </c>
      <c r="F21" s="14">
        <v>590.79999999999995</v>
      </c>
      <c r="G21" s="14">
        <v>592</v>
      </c>
      <c r="H21" s="3">
        <f t="shared" si="0"/>
        <v>3</v>
      </c>
      <c r="I21" s="3">
        <f t="shared" si="1"/>
        <v>590.92999999999995</v>
      </c>
      <c r="J21" s="3">
        <f t="shared" si="2"/>
        <v>1.01</v>
      </c>
      <c r="K21" s="4">
        <f t="shared" si="3"/>
        <v>2E-3</v>
      </c>
      <c r="L21" s="5">
        <f t="shared" si="4"/>
        <v>590.92999999999995</v>
      </c>
      <c r="M21" s="10">
        <v>10</v>
      </c>
      <c r="N21" s="5">
        <f t="shared" si="5"/>
        <v>590</v>
      </c>
      <c r="O21" s="5">
        <f t="shared" si="6"/>
        <v>14160</v>
      </c>
    </row>
    <row r="22" spans="1:16" x14ac:dyDescent="0.25">
      <c r="A22" s="1">
        <v>18</v>
      </c>
      <c r="B22" s="2" t="s">
        <v>40</v>
      </c>
      <c r="C22" s="11" t="s">
        <v>1</v>
      </c>
      <c r="D22" s="12">
        <v>12</v>
      </c>
      <c r="E22" s="13">
        <v>5485</v>
      </c>
      <c r="F22" s="14">
        <v>5485.8</v>
      </c>
      <c r="G22" s="14">
        <v>5486.4</v>
      </c>
      <c r="H22" s="3">
        <f t="shared" si="0"/>
        <v>3</v>
      </c>
      <c r="I22" s="3">
        <f t="shared" si="1"/>
        <v>5485.73</v>
      </c>
      <c r="J22" s="3">
        <f t="shared" si="2"/>
        <v>0.7</v>
      </c>
      <c r="K22" s="4">
        <f t="shared" si="3"/>
        <v>0</v>
      </c>
      <c r="L22" s="5">
        <f t="shared" si="4"/>
        <v>5485.73</v>
      </c>
      <c r="M22" s="10">
        <v>10</v>
      </c>
      <c r="N22" s="5">
        <f t="shared" si="5"/>
        <v>5485</v>
      </c>
      <c r="O22" s="5">
        <f t="shared" si="6"/>
        <v>65820</v>
      </c>
    </row>
    <row r="23" spans="1:16" x14ac:dyDescent="0.25">
      <c r="O23" s="9">
        <f>SUM(O5:O22)</f>
        <v>599376</v>
      </c>
    </row>
    <row r="25" spans="1:16" ht="31.5" customHeight="1" x14ac:dyDescent="0.25">
      <c r="B25" s="30" t="s">
        <v>17</v>
      </c>
      <c r="C25" s="31"/>
      <c r="D25" s="32" t="s">
        <v>19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</row>
    <row r="26" spans="1:16" ht="102.75" customHeight="1" x14ac:dyDescent="0.25">
      <c r="B26" s="30" t="s">
        <v>18</v>
      </c>
      <c r="C26" s="31"/>
      <c r="D26" s="35" t="s">
        <v>20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</row>
    <row r="28" spans="1:16" ht="223.5" customHeight="1" x14ac:dyDescent="0.25">
      <c r="B28" s="38" t="s">
        <v>21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"/>
    </row>
    <row r="29" spans="1:16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6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6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6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2:1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2:1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2:1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2:1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2:1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</sheetData>
  <mergeCells count="18">
    <mergeCell ref="B25:C25"/>
    <mergeCell ref="B26:C26"/>
    <mergeCell ref="D25:O25"/>
    <mergeCell ref="D26:O26"/>
    <mergeCell ref="B28:O28"/>
    <mergeCell ref="O3:O4"/>
    <mergeCell ref="A1:O1"/>
    <mergeCell ref="L3:L4"/>
    <mergeCell ref="N3:N4"/>
    <mergeCell ref="A2:O2"/>
    <mergeCell ref="A3:A4"/>
    <mergeCell ref="B3:B4"/>
    <mergeCell ref="C3:C4"/>
    <mergeCell ref="D3:D4"/>
    <mergeCell ref="E3:G3"/>
    <mergeCell ref="H3:H4"/>
    <mergeCell ref="I3:K3"/>
    <mergeCell ref="M3:M4"/>
  </mergeCells>
  <phoneticPr fontId="15" type="noConversion"/>
  <conditionalFormatting sqref="K5:K22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Русских Евгения Геннадьевна</cp:lastModifiedBy>
  <cp:lastPrinted>2026-06-24T05:45:20Z</cp:lastPrinted>
  <dcterms:created xsi:type="dcterms:W3CDTF">2018-02-08T09:44:50Z</dcterms:created>
  <dcterms:modified xsi:type="dcterms:W3CDTF">2026-06-24T07:15:53Z</dcterms:modified>
</cp:coreProperties>
</file>