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yn\Desktop\Березка\260602_ Форд_Замена маяков\"/>
    </mc:Choice>
  </mc:AlternateContent>
  <bookViews>
    <workbookView xWindow="0" yWindow="0" windowWidth="25335" windowHeight="11115" tabRatio="762"/>
  </bookViews>
  <sheets>
    <sheet name="Обоснование" sheetId="7" r:id="rId1"/>
    <sheet name="Расчет часов итоговый в контрак" sheetId="6" state="hidden" r:id="rId2"/>
    <sheet name="Расчет часов (3)" sheetId="5" state="hidden" r:id="rId3"/>
  </sheets>
  <externalReferences>
    <externalReference r:id="rId4"/>
    <externalReference r:id="rId5"/>
  </externalReferences>
  <definedNames>
    <definedName name="_xlnm.Print_Area" localSheetId="0">Обоснование!$A$1:$K$11</definedName>
  </definedNames>
  <calcPr calcId="162913"/>
</workbook>
</file>

<file path=xl/calcChain.xml><?xml version="1.0" encoding="utf-8"?>
<calcChain xmlns="http://schemas.openxmlformats.org/spreadsheetml/2006/main">
  <c r="C7" i="7" l="1"/>
  <c r="C4" i="7" l="1"/>
  <c r="K19" i="5"/>
  <c r="E9" i="6" l="1"/>
  <c r="G9" i="6" s="1"/>
  <c r="E8" i="6"/>
  <c r="G8" i="6" s="1"/>
  <c r="E7" i="6"/>
  <c r="G7" i="6" s="1"/>
  <c r="G10" i="6" s="1"/>
  <c r="G17" i="6"/>
  <c r="G18" i="6"/>
  <c r="E10" i="6" l="1"/>
  <c r="E9" i="5"/>
  <c r="G9" i="5" s="1"/>
  <c r="E10" i="5"/>
  <c r="G10" i="5" s="1"/>
  <c r="E11" i="5"/>
  <c r="G11" i="5" s="1"/>
  <c r="E12" i="5"/>
  <c r="G12" i="5" s="1"/>
  <c r="E13" i="5"/>
  <c r="G13" i="5" s="1"/>
  <c r="E14" i="5"/>
  <c r="G14" i="5" s="1"/>
  <c r="E15" i="5"/>
  <c r="G15" i="5" s="1"/>
  <c r="E16" i="5"/>
  <c r="G16" i="5" s="1"/>
  <c r="E17" i="5"/>
  <c r="G17" i="5" s="1"/>
  <c r="E18" i="5"/>
  <c r="G18" i="5" s="1"/>
  <c r="E8" i="5"/>
  <c r="I10" i="5"/>
  <c r="I8" i="5"/>
  <c r="G8" i="5" l="1"/>
  <c r="R8" i="5" s="1"/>
  <c r="E19" i="5"/>
  <c r="R10" i="5"/>
  <c r="T10" i="5" s="1"/>
  <c r="R9" i="5"/>
  <c r="T9" i="5" s="1"/>
  <c r="I9" i="5"/>
  <c r="G19" i="5" l="1"/>
  <c r="R18" i="5"/>
  <c r="T8" i="5"/>
  <c r="I18" i="5"/>
  <c r="T18" i="5" l="1"/>
</calcChain>
</file>

<file path=xl/sharedStrings.xml><?xml version="1.0" encoding="utf-8"?>
<sst xmlns="http://schemas.openxmlformats.org/spreadsheetml/2006/main" count="69" uniqueCount="58">
  <si>
    <t xml:space="preserve">Зам. начальника ОАКР </t>
  </si>
  <si>
    <t>П.Н. Сорокин</t>
  </si>
  <si>
    <t>№ п\п</t>
  </si>
  <si>
    <t>Месяц</t>
  </si>
  <si>
    <t>Количество часов</t>
  </si>
  <si>
    <t>ИТОГО по договору:</t>
  </si>
  <si>
    <t>Ежемесячная стоимость с учетом НДС, руб.</t>
  </si>
  <si>
    <t>Цена за 1 час, руб.</t>
  </si>
  <si>
    <t>количество рабочих дней</t>
  </si>
  <si>
    <t>пятницы и предпраздничные дни</t>
  </si>
  <si>
    <t>к Обоснованию начальной максимальной цены контракта от 17.10.2024</t>
  </si>
  <si>
    <t>Приложение № 3</t>
  </si>
  <si>
    <t>Расчет посточасов в период с 01.11.2024 по 31.01.2025</t>
  </si>
  <si>
    <t>к Обоснованию начальной максимальной цены контракта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</si>
  <si>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</si>
  <si>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</si>
  <si>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</si>
  <si>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</si>
  <si>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</si>
  <si>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</si>
  <si>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</si>
  <si>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Итого по договору:</t>
  </si>
  <si>
    <t>Расчет посточасов в период с 01.02.2025 по 30.04.2025</t>
  </si>
  <si>
    <t>№
п\п</t>
  </si>
  <si>
    <t xml:space="preserve">Заместитель начальника отдела АКР </t>
  </si>
  <si>
    <t>2025 год</t>
  </si>
  <si>
    <t>Количество дней</t>
  </si>
  <si>
    <t>Календарные дни</t>
  </si>
  <si>
    <t>Рабочие дни</t>
  </si>
  <si>
    <t>Выходные и праздничные, нерабочие дни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</si>
  <si>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</si>
  <si>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</si>
  <si>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</si>
  <si>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</si>
  <si>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</si>
  <si>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</si>
  <si>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</si>
  <si>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</si>
  <si>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</si>
  <si>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</si>
  <si>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</si>
  <si>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</si>
  <si>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</si>
  <si>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</si>
  <si>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</si>
  <si>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</si>
  <si>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</si>
  <si>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</si>
  <si>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Среднемесячное количество рабочих часов</t>
  </si>
  <si>
    <t>при 40-часовой рабочей неделе</t>
  </si>
  <si>
    <t>Основные характеристики объекта закупки</t>
  </si>
  <si>
    <t>Дата подготовки обоснования НМЦК:</t>
  </si>
  <si>
    <t>Используемый метод определения НМЦК с обоснованием: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</si>
  <si>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</si>
  <si>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Затратный метод. На основании ч. 10 ст. 22 Федерального закона от 05.04.2013 г. № 44-ФЗ</t>
  </si>
  <si>
    <t>Расчет НМЦК</t>
  </si>
  <si>
    <t>«Техническое обслуживание служебного автомобиля Ford Transit, гос № Н876ЕЕ138»</t>
  </si>
  <si>
    <t>По состоянию на 03.06.2026 Заказчиком получен расчет затрат на проведение работ по ТО автомобиля 
Исполнитель расчета - ИП Базанов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</si>
</sst>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_-* #,##0.00&quot;р.&quot;_-;\-* #,##0.00&quot;р.&quot;_-;_-* &quot;-&quot;??&quot;р.&quot;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3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mmmm\ yyyy"/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9525" cy="9525"/>
    <xdr:pic>
      <xdr:nvPicPr>
        <xdr:cNvPr id="6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8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2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1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6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7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8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29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0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1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3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3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6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39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0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1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2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3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4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5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6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7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8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49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0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51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2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3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4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5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6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7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8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59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0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1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2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3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4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5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6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67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8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69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0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1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2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3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4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5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6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7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8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79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0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1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2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83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4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5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6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7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8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89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0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1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2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3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4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5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6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7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98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99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0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5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6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7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8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09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0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2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5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8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19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0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1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2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3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4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5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6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7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8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29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0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1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2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3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4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5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6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7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8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39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0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1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2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3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4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5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6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7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8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49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0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1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2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3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4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5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6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7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8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59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0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1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2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3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4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5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6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7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8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69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0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1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2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3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9525" cy="9525"/>
    <xdr:pic>
      <xdr:nvPicPr>
        <xdr:cNvPr id="174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5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7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0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1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2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3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4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5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7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8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90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91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92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93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73;&#1097;&#1072;&#1103;\&#1054;&#1090;&#1076;&#1077;&#1083;%20&#1040;&#1050;&#1056;\progs\MyExelAdd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6;&#1072;&#1079;&#1085;&#1086;&#1077;\progs\MyExelAdd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7:G19" totalsRowCount="1" headerRowBorderDxfId="16" tableBorderDxfId="15" totalsRowBorderDxfId="14">
  <autoFilter ref="A7:G18">
    <filterColumn colId="1">
      <filters>
        <dateGroupItem year="2025" month="5" dateTimeGrouping="month"/>
        <dateGroupItem year="2025" month="6" dateTimeGrouping="month"/>
        <dateGroupItem year="2025" month="7" dateTimeGrouping="month"/>
      </filters>
    </filterColumn>
  </autoFilter>
  <tableColumns count="7">
    <tableColumn id="1" name="Столбец1" totalsRowLabel="Итого по договору:" dataDxfId="13" totalsRowDxfId="12"/>
    <tableColumn id="2" name="Столбец2" dataDxfId="11" totalsRowDxfId="10"/>
    <tableColumn id="3" name="Столбец3" dataDxfId="9" totalsRowDxfId="8"/>
    <tableColumn id="4" name="Столбец4" dataDxfId="7" totalsRowDxfId="6"/>
    <tableColumn id="5" name="Столбец5" totalsRowFunction="sum" dataDxfId="5" totalsRowDxfId="4">
      <calculatedColumnFormula>C8*12-D8</calculatedColumnFormula>
    </tableColumn>
    <tableColumn id="6" name="Столбец6" dataDxfId="3" totalsRowDxfId="2"/>
    <tableColumn id="7" name="Столбец7" totalsRowFunction="sum" dataDxfId="1" totalsRowDxfId="0">
      <calculatedColumnFormula>E8*F8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view="pageBreakPreview" zoomScale="130" zoomScaleNormal="100" zoomScaleSheetLayoutView="130" workbookViewId="0">
      <selection activeCell="C5" sqref="C5:K5"/>
    </sheetView>
  </sheetViews>
  <sheetFormatPr defaultColWidth="8.85546875" defaultRowHeight="15.75" x14ac:dyDescent="0.25"/>
  <cols>
    <col min="1" max="1" width="4.28515625" style="1" customWidth="1"/>
    <col min="2" max="2" width="28.85546875" style="1" customWidth="1"/>
    <col min="3" max="3" width="14.140625" style="1" customWidth="1"/>
    <col min="4" max="4" width="9.5703125" style="1" customWidth="1"/>
    <col min="5" max="5" width="7.5703125" style="1" customWidth="1"/>
    <col min="6" max="8" width="12.85546875" style="1" customWidth="1"/>
    <col min="9" max="9" width="14.7109375" style="1" customWidth="1"/>
    <col min="10" max="10" width="12.42578125" style="1" customWidth="1"/>
    <col min="11" max="11" width="6.85546875" style="1" customWidth="1"/>
    <col min="12" max="16384" width="8.85546875" style="1"/>
  </cols>
  <sheetData>
    <row r="1" spans="1:13" ht="51" customHeight="1" x14ac:dyDescent="0.25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M1" s="1">
        <v>4800</v>
      </c>
    </row>
    <row r="2" spans="1:13" x14ac:dyDescent="0.25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3" ht="39" customHeight="1" x14ac:dyDescent="0.25">
      <c r="A4" s="43" t="s">
        <v>50</v>
      </c>
      <c r="B4" s="43"/>
      <c r="C4" s="43" t="str">
        <f>"Согласно описанию объекта в Приложении № 1 к служебной записке ОАКР от "&amp;TEXT(D9,"ДД.ММ.ГГГГ")&amp;" "&amp;TEXT(A2,"")</f>
        <v>Согласно описанию объекта в Приложении № 1 к служебной записке ОАКР от 03.06.2026 «Техническое обслуживание служебного автомобиля Ford Transit, гос № Н876ЕЕ138»</v>
      </c>
      <c r="D4" s="43"/>
      <c r="E4" s="43"/>
      <c r="F4" s="43"/>
      <c r="G4" s="43"/>
      <c r="H4" s="43"/>
      <c r="I4" s="43"/>
      <c r="J4" s="43"/>
      <c r="K4" s="43"/>
    </row>
    <row r="5" spans="1:13" ht="45.6" customHeight="1" x14ac:dyDescent="0.25">
      <c r="A5" s="43" t="s">
        <v>52</v>
      </c>
      <c r="B5" s="43"/>
      <c r="C5" s="46" t="s">
        <v>54</v>
      </c>
      <c r="D5" s="46"/>
      <c r="E5" s="46"/>
      <c r="F5" s="46"/>
      <c r="G5" s="46"/>
      <c r="H5" s="46"/>
      <c r="I5" s="46"/>
      <c r="J5" s="46"/>
      <c r="K5" s="46"/>
    </row>
    <row r="6" spans="1:13" ht="51" customHeight="1" x14ac:dyDescent="0.25">
      <c r="A6" s="52" t="s">
        <v>55</v>
      </c>
      <c r="B6" s="53"/>
      <c r="C6" s="49" t="s">
        <v>57</v>
      </c>
      <c r="D6" s="50"/>
      <c r="E6" s="50"/>
      <c r="F6" s="50"/>
      <c r="G6" s="50"/>
      <c r="H6" s="50"/>
      <c r="I6" s="50"/>
      <c r="J6" s="50"/>
      <c r="K6" s="51"/>
    </row>
    <row r="7" spans="1:13" ht="27.6" customHeight="1" x14ac:dyDescent="0.25">
      <c r="A7" s="54"/>
      <c r="B7" s="55"/>
      <c r="C7" s="56" t="str">
        <f>"Начальная максимальная цена контракта: "&amp;[1]!СУММАПРОП($M$1)</f>
        <v>Начальная максимальная цена контракта: 4 800,00 (Четыре тысячи восемьсот) рублей 00 копеек</v>
      </c>
      <c r="D7" s="57"/>
      <c r="E7" s="57"/>
      <c r="F7" s="57"/>
      <c r="G7" s="57"/>
      <c r="H7" s="57"/>
      <c r="I7" s="57"/>
      <c r="J7" s="57"/>
      <c r="K7" s="58"/>
    </row>
    <row r="8" spans="1:13" ht="27.6" customHeight="1" x14ac:dyDescent="0.25">
      <c r="A8" s="40"/>
      <c r="B8" s="40"/>
      <c r="C8" s="42"/>
      <c r="D8" s="42"/>
      <c r="E8" s="42"/>
      <c r="F8" s="42"/>
      <c r="G8" s="42"/>
      <c r="H8" s="42"/>
      <c r="I8" s="42"/>
      <c r="J8" s="42"/>
      <c r="K8" s="42"/>
    </row>
    <row r="9" spans="1:13" x14ac:dyDescent="0.25">
      <c r="B9" s="48" t="s">
        <v>51</v>
      </c>
      <c r="C9" s="48"/>
      <c r="D9" s="47">
        <v>46176</v>
      </c>
      <c r="E9" s="47"/>
    </row>
    <row r="11" spans="1:13" ht="27.6" customHeight="1" x14ac:dyDescent="0.25">
      <c r="B11" s="14" t="s">
        <v>24</v>
      </c>
      <c r="C11" s="2"/>
      <c r="G11" s="41" t="s">
        <v>1</v>
      </c>
    </row>
  </sheetData>
  <mergeCells count="11">
    <mergeCell ref="A1:K1"/>
    <mergeCell ref="A2:K2"/>
    <mergeCell ref="C4:K4"/>
    <mergeCell ref="C5:K5"/>
    <mergeCell ref="D9:E9"/>
    <mergeCell ref="A4:B4"/>
    <mergeCell ref="A5:B5"/>
    <mergeCell ref="B9:C9"/>
    <mergeCell ref="C6:K6"/>
    <mergeCell ref="A6:B7"/>
    <mergeCell ref="C7:K7"/>
  </mergeCells>
  <pageMargins left="0.39" right="0.2" top="0.76" bottom="0.37" header="0.3" footer="0.17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D17" sqref="D17"/>
    </sheetView>
  </sheetViews>
  <sheetFormatPr defaultRowHeight="12.75" x14ac:dyDescent="0.2"/>
  <cols>
    <col min="1" max="1" width="6" customWidth="1"/>
    <col min="2" max="2" width="16.28515625" customWidth="1"/>
    <col min="3" max="3" width="15.28515625" customWidth="1"/>
    <col min="4" max="4" width="14.85546875" customWidth="1"/>
    <col min="5" max="5" width="15" customWidth="1"/>
    <col min="6" max="6" width="14.42578125" customWidth="1"/>
    <col min="7" max="7" width="21.7109375" customWidth="1"/>
  </cols>
  <sheetData>
    <row r="1" spans="1:7" ht="15.75" x14ac:dyDescent="0.2">
      <c r="F1" s="59" t="s">
        <v>11</v>
      </c>
      <c r="G1" s="59"/>
    </row>
    <row r="2" spans="1:7" ht="32.450000000000003" customHeight="1" x14ac:dyDescent="0.2">
      <c r="F2" s="60" t="s">
        <v>13</v>
      </c>
      <c r="G2" s="60"/>
    </row>
    <row r="3" spans="1:7" ht="19.149999999999999" customHeight="1" x14ac:dyDescent="0.2">
      <c r="F3" s="29"/>
      <c r="G3" s="29"/>
    </row>
    <row r="4" spans="1:7" ht="32.450000000000003" customHeight="1" x14ac:dyDescent="0.2">
      <c r="A4" s="61" t="s">
        <v>22</v>
      </c>
      <c r="B4" s="61"/>
      <c r="C4" s="61"/>
      <c r="D4" s="61"/>
      <c r="E4" s="61"/>
      <c r="F4" s="61"/>
      <c r="G4" s="61"/>
    </row>
    <row r="6" spans="1:7" ht="52.15" customHeight="1" x14ac:dyDescent="0.2">
      <c r="A6" s="3" t="s">
        <v>23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7" ht="22.9" customHeight="1" x14ac:dyDescent="0.2">
      <c r="A7" s="3">
        <v>1</v>
      </c>
      <c r="B7" s="4">
        <v>45689</v>
      </c>
      <c r="C7" s="7">
        <v>20</v>
      </c>
      <c r="D7" s="7">
        <v>6</v>
      </c>
      <c r="E7" s="3">
        <f>C7*12-D7</f>
        <v>234</v>
      </c>
      <c r="F7" s="11">
        <v>637.14</v>
      </c>
      <c r="G7" s="6">
        <f>E7*F7</f>
        <v>149090.76</v>
      </c>
    </row>
    <row r="8" spans="1:7" ht="22.9" customHeight="1" x14ac:dyDescent="0.2">
      <c r="A8" s="3">
        <v>2</v>
      </c>
      <c r="B8" s="4">
        <v>45717</v>
      </c>
      <c r="C8" s="7">
        <v>21</v>
      </c>
      <c r="D8" s="7">
        <v>4</v>
      </c>
      <c r="E8" s="3">
        <f>C8*12-D8</f>
        <v>248</v>
      </c>
      <c r="F8" s="11">
        <v>637.14</v>
      </c>
      <c r="G8" s="6">
        <f>E8*F8</f>
        <v>158010.72</v>
      </c>
    </row>
    <row r="9" spans="1:7" ht="22.9" customHeight="1" x14ac:dyDescent="0.2">
      <c r="A9" s="3">
        <v>3</v>
      </c>
      <c r="B9" s="4">
        <v>45748</v>
      </c>
      <c r="C9" s="7">
        <v>22</v>
      </c>
      <c r="D9" s="7">
        <v>4</v>
      </c>
      <c r="E9" s="3">
        <f>C9*12-D9</f>
        <v>260</v>
      </c>
      <c r="F9" s="11">
        <v>637.14</v>
      </c>
      <c r="G9" s="6">
        <f>E9*F9</f>
        <v>165656.4</v>
      </c>
    </row>
    <row r="10" spans="1:7" ht="33" customHeight="1" x14ac:dyDescent="0.2">
      <c r="A10" s="62" t="s">
        <v>5</v>
      </c>
      <c r="B10" s="63"/>
      <c r="C10" s="30"/>
      <c r="D10" s="30"/>
      <c r="E10" s="8">
        <f>SUM(E7:E9)</f>
        <v>742</v>
      </c>
      <c r="F10" s="5"/>
      <c r="G10" s="9">
        <f>SUM(G7:G9)</f>
        <v>472757.88</v>
      </c>
    </row>
    <row r="13" spans="1:7" ht="15.75" x14ac:dyDescent="0.25">
      <c r="B13" s="1" t="s">
        <v>0</v>
      </c>
      <c r="C13" s="1"/>
      <c r="D13" s="1"/>
      <c r="E13" s="1"/>
      <c r="F13" s="1" t="s">
        <v>1</v>
      </c>
    </row>
    <row r="17" spans="7:7" ht="15.75" x14ac:dyDescent="0.25">
      <c r="G17" s="1" t="e">
        <f ca="1">[2]!СУММАПРОП(G10)</f>
        <v>#NAME?</v>
      </c>
    </row>
    <row r="18" spans="7:7" ht="15.75" x14ac:dyDescent="0.25">
      <c r="G18" s="1" t="e">
        <f ca="1">[2]!СУММАПРОП(F9)</f>
        <v>#NAME?</v>
      </c>
    </row>
  </sheetData>
  <mergeCells count="4">
    <mergeCell ref="F1:G1"/>
    <mergeCell ref="F2:G2"/>
    <mergeCell ref="A4:G4"/>
    <mergeCell ref="A10:B10"/>
  </mergeCell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1" zoomScaleNormal="100" workbookViewId="0">
      <selection activeCell="K19" sqref="K19"/>
    </sheetView>
  </sheetViews>
  <sheetFormatPr defaultRowHeight="12.75" x14ac:dyDescent="0.2"/>
  <cols>
    <col min="1" max="1" width="4.7109375" customWidth="1"/>
    <col min="2" max="2" width="14.7109375" customWidth="1"/>
    <col min="3" max="3" width="14.5703125" customWidth="1"/>
    <col min="4" max="4" width="14.85546875" customWidth="1"/>
    <col min="5" max="5" width="16.28515625" customWidth="1"/>
    <col min="6" max="6" width="14.42578125" customWidth="1"/>
    <col min="7" max="7" width="20.7109375" customWidth="1"/>
    <col min="9" max="9" width="10.140625" bestFit="1" customWidth="1"/>
    <col min="18" max="18" width="12.28515625" customWidth="1"/>
    <col min="20" max="20" width="11" bestFit="1" customWidth="1"/>
  </cols>
  <sheetData>
    <row r="1" spans="1:20" ht="15.75" x14ac:dyDescent="0.2">
      <c r="F1" s="59" t="s">
        <v>11</v>
      </c>
      <c r="G1" s="59"/>
    </row>
    <row r="2" spans="1:20" ht="52.15" customHeight="1" x14ac:dyDescent="0.2">
      <c r="F2" s="60" t="s">
        <v>10</v>
      </c>
      <c r="G2" s="60"/>
    </row>
    <row r="3" spans="1:20" ht="19.149999999999999" customHeight="1" x14ac:dyDescent="0.2">
      <c r="F3" s="10"/>
      <c r="G3" s="10"/>
    </row>
    <row r="4" spans="1:20" ht="32.450000000000003" customHeight="1" x14ac:dyDescent="0.2">
      <c r="A4" s="61" t="s">
        <v>12</v>
      </c>
      <c r="B4" s="61"/>
      <c r="C4" s="61"/>
      <c r="D4" s="61"/>
      <c r="E4" s="61"/>
      <c r="F4" s="61"/>
      <c r="G4" s="61"/>
    </row>
    <row r="6" spans="1:20" ht="52.15" customHeight="1" x14ac:dyDescent="0.2">
      <c r="A6" s="3" t="s">
        <v>2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20" ht="22.9" customHeight="1" x14ac:dyDescent="0.2">
      <c r="A7" s="18" t="s">
        <v>14</v>
      </c>
      <c r="B7" s="19" t="s">
        <v>15</v>
      </c>
      <c r="C7" s="20" t="s">
        <v>16</v>
      </c>
      <c r="D7" s="20" t="s">
        <v>17</v>
      </c>
      <c r="E7" s="21" t="s">
        <v>18</v>
      </c>
      <c r="F7" s="22" t="s">
        <v>19</v>
      </c>
      <c r="G7" s="23" t="s">
        <v>20</v>
      </c>
    </row>
    <row r="8" spans="1:20" ht="22.9" hidden="1" customHeight="1" x14ac:dyDescent="0.2">
      <c r="A8" s="13">
        <v>1</v>
      </c>
      <c r="B8" s="4">
        <v>45689</v>
      </c>
      <c r="C8" s="7">
        <v>20</v>
      </c>
      <c r="D8" s="7">
        <v>4</v>
      </c>
      <c r="E8" s="3">
        <f>C8*12-D8</f>
        <v>236</v>
      </c>
      <c r="F8" s="11">
        <v>766.63</v>
      </c>
      <c r="G8" s="17">
        <f>E8*F8</f>
        <v>180924.68</v>
      </c>
      <c r="I8" t="e">
        <f ca="1">[2]!СУММАПРОП(F8)</f>
        <v>#NAME?</v>
      </c>
      <c r="R8" s="6">
        <f>G8/6</f>
        <v>30154.113333333331</v>
      </c>
      <c r="T8" s="6">
        <f>R8*6</f>
        <v>180924.68</v>
      </c>
    </row>
    <row r="9" spans="1:20" ht="22.9" hidden="1" customHeight="1" x14ac:dyDescent="0.2">
      <c r="A9" s="13">
        <v>2</v>
      </c>
      <c r="B9" s="4">
        <v>45717</v>
      </c>
      <c r="C9" s="7">
        <v>21</v>
      </c>
      <c r="D9" s="7">
        <v>4</v>
      </c>
      <c r="E9" s="3">
        <f t="shared" ref="E9:E18" si="0">C9*12-D9</f>
        <v>248</v>
      </c>
      <c r="F9" s="11">
        <v>766.63</v>
      </c>
      <c r="G9" s="17">
        <f t="shared" ref="G9:G18" si="1">E9*F9</f>
        <v>190124.24</v>
      </c>
      <c r="I9" s="12" t="e">
        <f ca="1">[2]!СУММАПРОП(G8+G9)</f>
        <v>#NAME?</v>
      </c>
      <c r="R9" s="6">
        <f>G9/6</f>
        <v>31687.373333333333</v>
      </c>
      <c r="T9" s="6">
        <f>R9*6</f>
        <v>190124.24</v>
      </c>
    </row>
    <row r="10" spans="1:20" ht="22.9" hidden="1" customHeight="1" x14ac:dyDescent="0.2">
      <c r="A10" s="13">
        <v>3</v>
      </c>
      <c r="B10" s="4">
        <v>45748</v>
      </c>
      <c r="C10" s="7">
        <v>22</v>
      </c>
      <c r="D10" s="7">
        <v>5</v>
      </c>
      <c r="E10" s="3">
        <f t="shared" si="0"/>
        <v>259</v>
      </c>
      <c r="F10" s="11">
        <v>766.63</v>
      </c>
      <c r="G10" s="17">
        <f t="shared" si="1"/>
        <v>198557.17</v>
      </c>
      <c r="I10" s="12" t="e">
        <f ca="1">[2]!СУММАПРОП(G10)</f>
        <v>#NAME?</v>
      </c>
      <c r="R10" s="6">
        <f>G10/6</f>
        <v>33092.861666666671</v>
      </c>
      <c r="T10" s="6">
        <f>R10*6</f>
        <v>198557.17000000004</v>
      </c>
    </row>
    <row r="11" spans="1:20" ht="22.9" customHeight="1" x14ac:dyDescent="0.2">
      <c r="A11" s="13">
        <v>4</v>
      </c>
      <c r="B11" s="4">
        <v>45778</v>
      </c>
      <c r="C11" s="15">
        <v>18</v>
      </c>
      <c r="D11" s="15">
        <v>3</v>
      </c>
      <c r="E11" s="3">
        <f t="shared" si="0"/>
        <v>213</v>
      </c>
      <c r="F11" s="11">
        <v>766.63</v>
      </c>
      <c r="G11" s="17">
        <f t="shared" si="1"/>
        <v>163292.19</v>
      </c>
      <c r="R11" s="16"/>
      <c r="T11" s="16"/>
    </row>
    <row r="12" spans="1:20" ht="22.9" customHeight="1" x14ac:dyDescent="0.2">
      <c r="A12" s="13">
        <v>5</v>
      </c>
      <c r="B12" s="4">
        <v>45809</v>
      </c>
      <c r="C12" s="15">
        <v>19</v>
      </c>
      <c r="D12" s="15">
        <v>4</v>
      </c>
      <c r="E12" s="3">
        <f t="shared" si="0"/>
        <v>224</v>
      </c>
      <c r="F12" s="11">
        <v>766.63</v>
      </c>
      <c r="G12" s="17">
        <f t="shared" si="1"/>
        <v>171725.12</v>
      </c>
      <c r="R12" s="16"/>
      <c r="T12" s="16"/>
    </row>
    <row r="13" spans="1:20" ht="22.9" customHeight="1" x14ac:dyDescent="0.2">
      <c r="A13" s="13">
        <v>6</v>
      </c>
      <c r="B13" s="4">
        <v>45839</v>
      </c>
      <c r="C13" s="15">
        <v>23</v>
      </c>
      <c r="D13" s="15">
        <v>4</v>
      </c>
      <c r="E13" s="3">
        <f t="shared" si="0"/>
        <v>272</v>
      </c>
      <c r="F13" s="11">
        <v>766.63</v>
      </c>
      <c r="G13" s="17">
        <f t="shared" si="1"/>
        <v>208523.36</v>
      </c>
      <c r="R13" s="16"/>
      <c r="T13" s="16"/>
    </row>
    <row r="14" spans="1:20" ht="22.9" hidden="1" customHeight="1" x14ac:dyDescent="0.2">
      <c r="A14" s="13">
        <v>7</v>
      </c>
      <c r="B14" s="4">
        <v>45870</v>
      </c>
      <c r="C14" s="15">
        <v>21</v>
      </c>
      <c r="D14" s="15">
        <v>5</v>
      </c>
      <c r="E14" s="3">
        <f t="shared" si="0"/>
        <v>247</v>
      </c>
      <c r="F14" s="11">
        <v>766.63</v>
      </c>
      <c r="G14" s="17">
        <f t="shared" si="1"/>
        <v>189357.61</v>
      </c>
      <c r="I14" s="12"/>
      <c r="R14" s="16"/>
      <c r="T14" s="16"/>
    </row>
    <row r="15" spans="1:20" ht="22.9" hidden="1" customHeight="1" x14ac:dyDescent="0.2">
      <c r="A15" s="13">
        <v>8</v>
      </c>
      <c r="B15" s="4">
        <v>45901</v>
      </c>
      <c r="C15" s="15">
        <v>22</v>
      </c>
      <c r="D15" s="15">
        <v>4</v>
      </c>
      <c r="E15" s="3">
        <f t="shared" si="0"/>
        <v>260</v>
      </c>
      <c r="F15" s="11">
        <v>766.63</v>
      </c>
      <c r="G15" s="17">
        <f t="shared" si="1"/>
        <v>199323.8</v>
      </c>
      <c r="I15" s="12"/>
      <c r="R15" s="16"/>
      <c r="T15" s="16"/>
    </row>
    <row r="16" spans="1:20" ht="22.9" hidden="1" customHeight="1" x14ac:dyDescent="0.2">
      <c r="A16" s="13">
        <v>9</v>
      </c>
      <c r="B16" s="4">
        <v>45931</v>
      </c>
      <c r="C16" s="15">
        <v>23</v>
      </c>
      <c r="D16" s="15">
        <v>5</v>
      </c>
      <c r="E16" s="3">
        <f t="shared" si="0"/>
        <v>271</v>
      </c>
      <c r="F16" s="11">
        <v>766.63</v>
      </c>
      <c r="G16" s="17">
        <f t="shared" si="1"/>
        <v>207756.73</v>
      </c>
      <c r="I16" s="12"/>
      <c r="R16" s="16"/>
      <c r="T16" s="16"/>
    </row>
    <row r="17" spans="1:20" ht="22.9" hidden="1" customHeight="1" x14ac:dyDescent="0.2">
      <c r="A17" s="13">
        <v>10</v>
      </c>
      <c r="B17" s="4">
        <v>45962</v>
      </c>
      <c r="C17" s="15">
        <v>19</v>
      </c>
      <c r="D17" s="15">
        <v>5</v>
      </c>
      <c r="E17" s="3">
        <f t="shared" si="0"/>
        <v>223</v>
      </c>
      <c r="F17" s="11">
        <v>766.63</v>
      </c>
      <c r="G17" s="17">
        <f t="shared" si="1"/>
        <v>170958.49</v>
      </c>
      <c r="I17" s="12"/>
      <c r="R17" s="16"/>
      <c r="T17" s="16"/>
    </row>
    <row r="18" spans="1:20" ht="23.45" hidden="1" customHeight="1" x14ac:dyDescent="0.2">
      <c r="A18" s="24">
        <v>11</v>
      </c>
      <c r="B18" s="25">
        <v>45992</v>
      </c>
      <c r="C18" s="26">
        <v>22</v>
      </c>
      <c r="D18" s="26">
        <v>4</v>
      </c>
      <c r="E18" s="27">
        <f t="shared" si="0"/>
        <v>260</v>
      </c>
      <c r="F18" s="11">
        <v>766.63</v>
      </c>
      <c r="G18" s="28">
        <f t="shared" si="1"/>
        <v>199323.8</v>
      </c>
      <c r="I18" s="12" t="e">
        <f ca="1">[2]!СУММАПРОП(#REF!)</f>
        <v>#NAME?</v>
      </c>
      <c r="R18" s="12">
        <f>SUM(R8:R10)</f>
        <v>94934.348333333328</v>
      </c>
      <c r="T18" s="12" t="e">
        <f>#REF!/6</f>
        <v>#REF!</v>
      </c>
    </row>
    <row r="19" spans="1:20" ht="15.75" x14ac:dyDescent="0.2">
      <c r="A19" s="31" t="s">
        <v>21</v>
      </c>
      <c r="B19" s="32"/>
      <c r="C19" s="33"/>
      <c r="D19" s="33"/>
      <c r="E19" s="34">
        <f>SUBTOTAL(109,Таблица1[Столбец5])</f>
        <v>709</v>
      </c>
      <c r="F19" s="34"/>
      <c r="G19" s="35">
        <f>SUBTOTAL(109,Таблица1[Столбец7])</f>
        <v>543540.66999999993</v>
      </c>
      <c r="K19" t="e">
        <f ca="1">[2]!СУММАПРОП(Таблица1[[#Totals],[Столбец7]])</f>
        <v>#NAME?</v>
      </c>
    </row>
    <row r="22" spans="1:20" ht="15.75" x14ac:dyDescent="0.25">
      <c r="B22" s="1" t="s">
        <v>0</v>
      </c>
      <c r="C22" s="1"/>
      <c r="D22" s="1"/>
      <c r="E22" s="1"/>
      <c r="F22" s="1" t="s">
        <v>1</v>
      </c>
    </row>
    <row r="27" spans="1:20" ht="22.9" customHeight="1" x14ac:dyDescent="0.2">
      <c r="C27" s="64" t="s">
        <v>26</v>
      </c>
      <c r="D27" s="64"/>
      <c r="E27" s="64"/>
      <c r="F27" s="36"/>
    </row>
    <row r="28" spans="1:20" ht="38.25" x14ac:dyDescent="0.2">
      <c r="B28" s="37" t="s">
        <v>25</v>
      </c>
      <c r="C28" s="37" t="s">
        <v>27</v>
      </c>
      <c r="D28" s="37" t="s">
        <v>28</v>
      </c>
      <c r="E28" s="37" t="s">
        <v>29</v>
      </c>
      <c r="F28" s="37" t="s">
        <v>49</v>
      </c>
    </row>
    <row r="29" spans="1:20" x14ac:dyDescent="0.2">
      <c r="B29" s="36" t="s">
        <v>30</v>
      </c>
      <c r="C29" s="39">
        <v>31</v>
      </c>
      <c r="D29" s="38">
        <v>17</v>
      </c>
      <c r="E29" s="38">
        <v>14</v>
      </c>
      <c r="F29" s="38">
        <v>136</v>
      </c>
    </row>
    <row r="30" spans="1:20" x14ac:dyDescent="0.2">
      <c r="B30" s="36" t="s">
        <v>31</v>
      </c>
      <c r="C30" s="39">
        <v>28</v>
      </c>
      <c r="D30" s="38">
        <v>20</v>
      </c>
      <c r="E30" s="38">
        <v>8</v>
      </c>
      <c r="F30" s="38">
        <v>160</v>
      </c>
    </row>
    <row r="31" spans="1:20" x14ac:dyDescent="0.2">
      <c r="B31" s="36" t="s">
        <v>32</v>
      </c>
      <c r="C31" s="39">
        <v>31</v>
      </c>
      <c r="D31" s="38">
        <v>21</v>
      </c>
      <c r="E31" s="38">
        <v>10</v>
      </c>
      <c r="F31" s="38">
        <v>167</v>
      </c>
    </row>
    <row r="32" spans="1:20" x14ac:dyDescent="0.2">
      <c r="B32" s="36" t="s">
        <v>33</v>
      </c>
      <c r="C32" s="39">
        <v>90</v>
      </c>
      <c r="D32" s="38">
        <v>58</v>
      </c>
      <c r="E32" s="38">
        <v>32</v>
      </c>
      <c r="F32" s="38">
        <v>463</v>
      </c>
    </row>
    <row r="33" spans="2:6" x14ac:dyDescent="0.2">
      <c r="B33" s="36" t="s">
        <v>34</v>
      </c>
      <c r="C33" s="39">
        <v>30</v>
      </c>
      <c r="D33" s="38">
        <v>22</v>
      </c>
      <c r="E33" s="38">
        <v>8</v>
      </c>
      <c r="F33" s="38">
        <v>175</v>
      </c>
    </row>
    <row r="34" spans="2:6" x14ac:dyDescent="0.2">
      <c r="B34" s="36" t="s">
        <v>35</v>
      </c>
      <c r="C34" s="39">
        <v>31</v>
      </c>
      <c r="D34" s="38">
        <v>18</v>
      </c>
      <c r="E34" s="38">
        <v>13</v>
      </c>
      <c r="F34" s="38">
        <v>144</v>
      </c>
    </row>
    <row r="35" spans="2:6" x14ac:dyDescent="0.2">
      <c r="B35" s="36" t="s">
        <v>36</v>
      </c>
      <c r="C35" s="39">
        <v>30</v>
      </c>
      <c r="D35" s="38">
        <v>19</v>
      </c>
      <c r="E35" s="38">
        <v>11</v>
      </c>
      <c r="F35" s="38">
        <v>151</v>
      </c>
    </row>
    <row r="36" spans="2:6" x14ac:dyDescent="0.2">
      <c r="B36" s="36" t="s">
        <v>37</v>
      </c>
      <c r="C36" s="39">
        <v>91</v>
      </c>
      <c r="D36" s="38">
        <v>59</v>
      </c>
      <c r="E36" s="38">
        <v>32</v>
      </c>
      <c r="F36" s="38">
        <v>470</v>
      </c>
    </row>
    <row r="37" spans="2:6" x14ac:dyDescent="0.2">
      <c r="B37" s="36" t="s">
        <v>38</v>
      </c>
      <c r="C37" s="39">
        <v>181</v>
      </c>
      <c r="D37" s="38">
        <v>117</v>
      </c>
      <c r="E37" s="38">
        <v>64</v>
      </c>
      <c r="F37" s="38">
        <v>933</v>
      </c>
    </row>
    <row r="38" spans="2:6" x14ac:dyDescent="0.2">
      <c r="B38" s="36" t="s">
        <v>39</v>
      </c>
      <c r="C38" s="39">
        <v>31</v>
      </c>
      <c r="D38" s="38">
        <v>23</v>
      </c>
      <c r="E38" s="38">
        <v>8</v>
      </c>
      <c r="F38" s="38">
        <v>184</v>
      </c>
    </row>
    <row r="39" spans="2:6" x14ac:dyDescent="0.2">
      <c r="B39" s="36" t="s">
        <v>40</v>
      </c>
      <c r="C39" s="39">
        <v>31</v>
      </c>
      <c r="D39" s="38">
        <v>21</v>
      </c>
      <c r="E39" s="38">
        <v>10</v>
      </c>
      <c r="F39" s="38">
        <v>168</v>
      </c>
    </row>
    <row r="40" spans="2:6" x14ac:dyDescent="0.2">
      <c r="B40" s="36" t="s">
        <v>41</v>
      </c>
      <c r="C40" s="39">
        <v>30</v>
      </c>
      <c r="D40" s="38">
        <v>22</v>
      </c>
      <c r="E40" s="38">
        <v>8</v>
      </c>
      <c r="F40" s="38">
        <v>176</v>
      </c>
    </row>
    <row r="41" spans="2:6" x14ac:dyDescent="0.2">
      <c r="B41" s="36" t="s">
        <v>42</v>
      </c>
      <c r="C41" s="39">
        <v>92</v>
      </c>
      <c r="D41" s="38">
        <v>66</v>
      </c>
      <c r="E41" s="38">
        <v>26</v>
      </c>
      <c r="F41" s="38">
        <v>528</v>
      </c>
    </row>
    <row r="42" spans="2:6" x14ac:dyDescent="0.2">
      <c r="B42" s="36" t="s">
        <v>43</v>
      </c>
      <c r="C42" s="39">
        <v>31</v>
      </c>
      <c r="D42" s="38">
        <v>23</v>
      </c>
      <c r="E42" s="38">
        <v>8</v>
      </c>
      <c r="F42" s="38">
        <v>184</v>
      </c>
    </row>
    <row r="43" spans="2:6" x14ac:dyDescent="0.2">
      <c r="B43" s="36" t="s">
        <v>44</v>
      </c>
      <c r="C43" s="39">
        <v>30</v>
      </c>
      <c r="D43" s="38">
        <v>19</v>
      </c>
      <c r="E43" s="38">
        <v>11</v>
      </c>
      <c r="F43" s="38">
        <v>151</v>
      </c>
    </row>
    <row r="44" spans="2:6" x14ac:dyDescent="0.2">
      <c r="B44" s="36" t="s">
        <v>45</v>
      </c>
      <c r="C44" s="39">
        <v>31</v>
      </c>
      <c r="D44" s="38">
        <v>22</v>
      </c>
      <c r="E44" s="38">
        <v>9</v>
      </c>
      <c r="F44" s="38">
        <v>176</v>
      </c>
    </row>
    <row r="45" spans="2:6" x14ac:dyDescent="0.2">
      <c r="B45" s="36" t="s">
        <v>46</v>
      </c>
      <c r="C45" s="39">
        <v>92</v>
      </c>
      <c r="D45" s="38">
        <v>64</v>
      </c>
      <c r="E45" s="38">
        <v>28</v>
      </c>
      <c r="F45" s="38">
        <v>511</v>
      </c>
    </row>
    <row r="46" spans="2:6" x14ac:dyDescent="0.2">
      <c r="B46" s="36" t="s">
        <v>47</v>
      </c>
      <c r="C46" s="39">
        <v>184</v>
      </c>
      <c r="D46" s="38">
        <v>130</v>
      </c>
      <c r="E46" s="38">
        <v>54</v>
      </c>
      <c r="F46" s="38">
        <v>1039</v>
      </c>
    </row>
    <row r="47" spans="2:6" x14ac:dyDescent="0.2">
      <c r="B47" s="36" t="s">
        <v>25</v>
      </c>
      <c r="C47" s="39">
        <v>365</v>
      </c>
      <c r="D47" s="38">
        <v>247</v>
      </c>
      <c r="E47" s="38">
        <v>118</v>
      </c>
      <c r="F47" s="38">
        <v>1972</v>
      </c>
    </row>
    <row r="48" spans="2:6" x14ac:dyDescent="0.2">
      <c r="B48" s="36" t="s">
        <v>48</v>
      </c>
      <c r="C48" s="36"/>
      <c r="D48" s="36"/>
      <c r="E48" s="36"/>
      <c r="F48" s="36">
        <v>164.3</v>
      </c>
    </row>
  </sheetData>
  <mergeCells count="4">
    <mergeCell ref="F1:G1"/>
    <mergeCell ref="F2:G2"/>
    <mergeCell ref="A4:G4"/>
    <mergeCell ref="C27:E27"/>
  </mergeCells>
  <pageMargins left="0.75" right="0.75" top="1" bottom="1" header="0.5" footer="0.5"/>
  <pageSetup paperSize="9" orientation="landscape" horizontalDpi="4294967295" verticalDpi="4294967295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Обоснование</vt:lpstr>
      <vt:lpstr>Расчет часов итоговый в контрак</vt:lpstr>
      <vt:lpstr>Расчет часов (3)</vt:lpstr>
      <vt:lpstr>Обоснование!Область_печати</vt:lpstr>
    </vt:vector>
  </TitlesOfParts>
  <Company>Упрдор Прибайкалье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Антипина</dc:creator>
  <cp:lastModifiedBy>Клюско Юлиана Николаевна</cp:lastModifiedBy>
  <cp:lastPrinted>2026-06-03T01:17:28Z</cp:lastPrinted>
  <dcterms:created xsi:type="dcterms:W3CDTF">2014-02-26T01:58:05Z</dcterms:created>
  <dcterms:modified xsi:type="dcterms:W3CDTF">2026-06-03T02:55:49Z</dcterms:modified>
</cp:coreProperties>
</file>