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45" windowWidth="15120" windowHeight="747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I8" i="1"/>
  <c r="J8" s="1"/>
  <c r="H8"/>
  <c r="H7"/>
  <c r="I7" s="1"/>
  <c r="M15"/>
  <c r="M16"/>
  <c r="J15"/>
  <c r="K15" s="1"/>
  <c r="L15" s="1"/>
  <c r="J16"/>
  <c r="K16" s="1"/>
  <c r="L16" s="1"/>
  <c r="H10"/>
  <c r="H9"/>
  <c r="J7" l="1"/>
  <c r="K7" s="1"/>
  <c r="L7" s="1"/>
  <c r="K8"/>
  <c r="L8" s="1"/>
  <c r="M18"/>
  <c r="I10" s="1"/>
  <c r="J10" s="1"/>
  <c r="M17"/>
  <c r="I9" s="1"/>
  <c r="J9" s="1"/>
  <c r="K10" l="1"/>
  <c r="L10" s="1"/>
  <c r="K9"/>
  <c r="L9" s="1"/>
  <c r="L11" s="1"/>
  <c r="J17"/>
  <c r="K17" s="1"/>
  <c r="L17" s="1"/>
  <c r="J18"/>
  <c r="K18" s="1"/>
  <c r="L18" s="1"/>
</calcChain>
</file>

<file path=xl/sharedStrings.xml><?xml version="1.0" encoding="utf-8"?>
<sst xmlns="http://schemas.openxmlformats.org/spreadsheetml/2006/main" count="52" uniqueCount="40">
  <si>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</si>
  <si>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</si>
  <si>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</si>
  <si>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</si>
  <si>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</si>
  <si>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</si>
  <si>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</si>
  <si>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Коммерческие предложения (руб./ед.изм.), статистика,данные реестра</t>
  </si>
  <si>
    <t>Исполнитель:</t>
  </si>
  <si>
    <t>Предельная отпускная цена производителя медицинского изделия (если есть в реестре)</t>
  </si>
  <si>
    <t>Мед. изделие</t>
  </si>
  <si>
    <t>* При определении Н(М)ЦК, ЦКЕП контракта Заказчиком применяется Приказ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(Зарегистрировано в Минюсте России 20.08.2020 N 59346). Документы по формированию НМЦК находятся у Закзчика.</t>
  </si>
  <si>
    <t>Определение однородности товара, расчет коэффициента вариации</t>
  </si>
  <si>
    <t xml:space="preserve">На основани анализа рынка, устанавливается следующая начальная (максимальная) цена контракта: </t>
  </si>
  <si>
    <t xml:space="preserve">   </t>
  </si>
  <si>
    <t>___________________</t>
  </si>
  <si>
    <t>показатели товара</t>
  </si>
  <si>
    <t>Начальная цена единицы медицинского изделия (НЦЕi) без учета НДС</t>
  </si>
  <si>
    <t>Н(М)ЦК, ЦКЕП контракта с учетом округления цены за единицу (руб.), в том числе НДС</t>
  </si>
  <si>
    <t>Средневзвешенное               значение</t>
  </si>
  <si>
    <t>Начальная цена единицы медицинского изделия ЦЕМi без учета НДС, минимальное значение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</si>
  <si>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№1</t>
  </si>
  <si>
    <t>Обоснование начальной (максимальной) цены контракта, цены контракта Используемый метод определения НМЦК - ИНОЙ МЕТОД- ст.22 Федерального закона от 05.04.2013 г №44-ФЗ, в 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</si>
  <si>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Официальным курсом иностранной валюты к рублю Российской Федерации и используемым при оплате Контракта, является курс, установленный Центральным банком Российской Федерации на день каждого перечисления денежных средств по Контракту (аванс, окончательный расчет).</t>
  </si>
  <si>
    <t>Начальная цена единицы медицинского изделия (НЦЕi) в том числе НДС (или НДС не облагается)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</si>
  <si>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</si>
  <si>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О.В. Сиротинина</t>
  </si>
  <si>
    <t>Индикатор для контроля качества предстерилизационной очистки</t>
  </si>
  <si>
    <t xml:space="preserve">В состав входит амидопирин 10% (в растворе этилового спирта), солянокислый анилин 0,10-0,15%
Форма выпуска средства — ампулы;
Назначение:контроль качества предстерилизационной очистки;
Объем упаковки, мл: 150  
</t>
  </si>
  <si>
    <t>Масло иммерсионное</t>
  </si>
  <si>
    <t xml:space="preserve">Представляет собой прозрачную бесцветную жидкость со слабым желтоватым оттенком.
Объем упаковки, мл: 100
</t>
  </si>
  <si>
    <t>Реагенты диагностические и прочие ( Натрий лимоннокислый (цитрат натрия) 3-замещённый)</t>
  </si>
  <si>
    <t xml:space="preserve">Представляет собой сложное органическое соединение- соль, состоящее из натрия и остатка лимонной кислоты (кристаллический порошок, легко растворимый в воде)
Вес упаковки, грамм: 500
</t>
  </si>
  <si>
    <t>Окрашивание по Романовскому ИВД, набор</t>
  </si>
  <si>
    <t xml:space="preserve">Количество выполняемых тестов: ≥ 1000 Штука;
Назначение: для ручной постановки.
</t>
  </si>
  <si>
    <t>шт</t>
  </si>
  <si>
    <t>Поставщик №1 коммерческое предложение вх.1143 от 02.06.2026</t>
  </si>
  <si>
    <t>Поставщик №2 коммерческое предложение вх.1145 от 02.06.2026</t>
  </si>
  <si>
    <t>Поставщик №3 коммерческое предложение вх. 1144 от 02.06.2026</t>
  </si>
  <si>
    <t xml:space="preserve">размер НДС 5%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</si>
</sst>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334059"/>
      <name val="Times New Roman"/>
      <family val="1"/>
      <charset val="204"/>
    </font>
    <font>
      <sz val="11"/>
      <color rgb="FF21212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0" xfId="0" applyFill="1"/>
    <xf numFmtId="0" fontId="9" fillId="0" borderId="2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/>
    <xf numFmtId="0" fontId="2" fillId="0" borderId="0" xfId="0" applyFont="1" applyFill="1"/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2" fontId="8" fillId="0" borderId="2" xfId="0" applyNumberFormat="1" applyFont="1" applyFill="1" applyBorder="1"/>
    <xf numFmtId="0" fontId="5" fillId="0" borderId="2" xfId="0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4" fontId="0" fillId="0" borderId="0" xfId="0" applyNumberFormat="1" applyFill="1"/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2" fontId="7" fillId="0" borderId="13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15" fillId="0" borderId="13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0" fillId="0" borderId="5" xfId="0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53"/>
  <sheetViews>
    <sheetView tabSelected="1" zoomScale="70" zoomScaleNormal="70" workbookViewId="0">
      <selection activeCell="M15" sqref="M15"/>
    </sheetView>
  </sheetViews>
  <sheetFormatPr defaultRowHeight="15"/>
  <cols>
    <col min="1" max="1" width="5.140625" customWidth="1"/>
    <col min="2" max="2" width="35.140625" customWidth="1"/>
    <col min="3" max="3" width="40.7109375" customWidth="1"/>
    <col min="4" max="4" width="11.140625" customWidth="1"/>
    <col min="5" max="6" width="11.85546875" customWidth="1"/>
    <col min="7" max="7" width="10.28515625" bestFit="1" customWidth="1"/>
    <col min="8" max="8" width="16.5703125" customWidth="1"/>
    <col min="9" max="9" width="12" customWidth="1"/>
    <col min="10" max="10" width="13.28515625" customWidth="1"/>
    <col min="11" max="11" width="16.5703125" customWidth="1"/>
    <col min="12" max="12" width="16" style="4" customWidth="1"/>
    <col min="13" max="13" width="15.28515625" customWidth="1"/>
    <col min="14" max="14" width="13" customWidth="1"/>
    <col min="15" max="15" width="12.42578125" customWidth="1"/>
    <col min="16" max="16" width="17.5703125" customWidth="1"/>
    <col min="17" max="17" width="16" customWidth="1"/>
  </cols>
  <sheetData>
    <row r="3" spans="1:16" ht="36.75" customHeight="1">
      <c r="A3" s="47" t="s">
        <v>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1" customFormat="1" ht="99.75" customHeight="1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s="1" customFormat="1" ht="37.5" customHeight="1">
      <c r="A5" s="46" t="s">
        <v>0</v>
      </c>
      <c r="B5" s="46" t="s">
        <v>1</v>
      </c>
      <c r="C5" s="46" t="s">
        <v>16</v>
      </c>
      <c r="D5" s="46" t="s">
        <v>2</v>
      </c>
      <c r="E5" s="46" t="s">
        <v>3</v>
      </c>
      <c r="F5" s="50"/>
      <c r="G5" s="50"/>
      <c r="H5" s="50" t="s">
        <v>20</v>
      </c>
      <c r="I5" s="50" t="s">
        <v>17</v>
      </c>
      <c r="J5" s="50" t="s">
        <v>39</v>
      </c>
      <c r="K5" s="50" t="s">
        <v>24</v>
      </c>
      <c r="L5" s="50" t="s">
        <v>18</v>
      </c>
      <c r="M5" s="7"/>
      <c r="N5" s="7"/>
      <c r="O5" s="7"/>
      <c r="P5" s="7"/>
    </row>
    <row r="6" spans="1:16" s="1" customFormat="1" ht="81.75" customHeight="1">
      <c r="A6" s="49"/>
      <c r="B6" s="49"/>
      <c r="C6" s="59"/>
      <c r="D6" s="49"/>
      <c r="E6" s="49"/>
      <c r="F6" s="50"/>
      <c r="G6" s="50"/>
      <c r="H6" s="51"/>
      <c r="I6" s="51"/>
      <c r="J6" s="51"/>
      <c r="K6" s="51"/>
      <c r="L6" s="51"/>
      <c r="M6" s="7"/>
      <c r="N6" s="7"/>
      <c r="O6" s="7"/>
      <c r="P6" s="7"/>
    </row>
    <row r="7" spans="1:16" s="1" customFormat="1" ht="77.25" customHeight="1">
      <c r="A7" s="34">
        <v>1</v>
      </c>
      <c r="B7" s="37" t="s">
        <v>27</v>
      </c>
      <c r="C7" s="38" t="s">
        <v>28</v>
      </c>
      <c r="D7" s="33" t="s">
        <v>35</v>
      </c>
      <c r="E7" s="33">
        <v>4</v>
      </c>
      <c r="F7" s="32"/>
      <c r="G7" s="32"/>
      <c r="H7" s="44">
        <f>D15</f>
        <v>714.29</v>
      </c>
      <c r="I7" s="28">
        <f t="shared" ref="I7:I8" si="0">H7</f>
        <v>714.29</v>
      </c>
      <c r="J7" s="28">
        <f>FLOOR(I7*5%,0.01)</f>
        <v>35.71</v>
      </c>
      <c r="K7" s="28">
        <f t="shared" ref="K7:K8" si="1">FLOOR(I7+J7,0.1)</f>
        <v>750</v>
      </c>
      <c r="L7" s="28">
        <f>K7*E7</f>
        <v>3000</v>
      </c>
      <c r="M7" s="7"/>
      <c r="N7" s="7"/>
      <c r="O7" s="7"/>
      <c r="P7" s="7"/>
    </row>
    <row r="8" spans="1:16" s="1" customFormat="1" ht="60" customHeight="1">
      <c r="A8" s="34">
        <v>2</v>
      </c>
      <c r="B8" s="39" t="s">
        <v>29</v>
      </c>
      <c r="C8" s="37" t="s">
        <v>30</v>
      </c>
      <c r="D8" s="33" t="s">
        <v>35</v>
      </c>
      <c r="E8" s="33">
        <v>4</v>
      </c>
      <c r="F8" s="32"/>
      <c r="G8" s="32"/>
      <c r="H8" s="44">
        <f>D16</f>
        <v>238.1</v>
      </c>
      <c r="I8" s="28">
        <f t="shared" si="0"/>
        <v>238.1</v>
      </c>
      <c r="J8" s="28">
        <f t="shared" ref="J8:J10" si="2">FLOOR(I8*5%,0.01)</f>
        <v>11.9</v>
      </c>
      <c r="K8" s="28">
        <f t="shared" si="1"/>
        <v>250</v>
      </c>
      <c r="L8" s="28">
        <f t="shared" ref="L8" si="3">K8*E8</f>
        <v>1000</v>
      </c>
      <c r="M8" s="7"/>
      <c r="N8" s="7"/>
      <c r="O8" s="7"/>
      <c r="P8" s="7"/>
    </row>
    <row r="9" spans="1:16" s="1" customFormat="1" ht="80.25" customHeight="1">
      <c r="A9" s="34">
        <v>3</v>
      </c>
      <c r="B9" s="35" t="s">
        <v>31</v>
      </c>
      <c r="C9" s="37" t="s">
        <v>32</v>
      </c>
      <c r="D9" s="33" t="s">
        <v>35</v>
      </c>
      <c r="E9" s="12">
        <v>1</v>
      </c>
      <c r="F9" s="6"/>
      <c r="G9" s="6"/>
      <c r="H9" s="27">
        <f>D17</f>
        <v>1666.67</v>
      </c>
      <c r="I9" s="28">
        <f>H9</f>
        <v>1666.67</v>
      </c>
      <c r="J9" s="28">
        <f t="shared" si="2"/>
        <v>83.33</v>
      </c>
      <c r="K9" s="28">
        <f>FLOOR(I9+J9,0.1)</f>
        <v>1750</v>
      </c>
      <c r="L9" s="28">
        <f>K9*E9</f>
        <v>1750</v>
      </c>
      <c r="M9" s="7"/>
      <c r="N9" s="7"/>
      <c r="O9" s="7"/>
      <c r="P9" s="7"/>
    </row>
    <row r="10" spans="1:16" s="1" customFormat="1" ht="48.75" customHeight="1">
      <c r="A10" s="34">
        <v>4</v>
      </c>
      <c r="B10" s="36" t="s">
        <v>33</v>
      </c>
      <c r="C10" s="37" t="s">
        <v>34</v>
      </c>
      <c r="D10" s="33" t="s">
        <v>35</v>
      </c>
      <c r="E10" s="12">
        <v>1</v>
      </c>
      <c r="F10" s="6"/>
      <c r="G10" s="6"/>
      <c r="H10" s="27">
        <f>D18</f>
        <v>1428.58</v>
      </c>
      <c r="I10" s="28">
        <f>H10</f>
        <v>1428.58</v>
      </c>
      <c r="J10" s="28">
        <f t="shared" si="2"/>
        <v>71.42</v>
      </c>
      <c r="K10" s="28">
        <f>FLOOR(I10+J10,0.1)</f>
        <v>1500</v>
      </c>
      <c r="L10" s="28">
        <f>K10*E10</f>
        <v>1500</v>
      </c>
      <c r="M10" s="7"/>
      <c r="N10" s="7"/>
      <c r="O10" s="7"/>
      <c r="P10" s="7"/>
    </row>
    <row r="11" spans="1:16" s="1" customFormat="1" ht="36" customHeight="1">
      <c r="A11" s="13"/>
      <c r="B11" s="62" t="s">
        <v>13</v>
      </c>
      <c r="C11" s="62"/>
      <c r="D11" s="63"/>
      <c r="E11" s="63"/>
      <c r="F11" s="63"/>
      <c r="G11" s="63"/>
      <c r="H11" s="63"/>
      <c r="I11" s="6"/>
      <c r="J11" s="6"/>
      <c r="K11" s="14"/>
      <c r="L11" s="6">
        <f>SUM(L7:L10)</f>
        <v>7250</v>
      </c>
      <c r="M11" s="7"/>
      <c r="N11" s="7"/>
      <c r="O11" s="7"/>
      <c r="P11" s="7"/>
    </row>
    <row r="12" spans="1:16" s="1" customFormat="1" ht="47.25" customHeight="1">
      <c r="A12" s="7"/>
      <c r="B12" s="7" t="s">
        <v>12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s="1" customFormat="1" ht="60" customHeight="1">
      <c r="A13" s="45" t="s">
        <v>0</v>
      </c>
      <c r="B13" s="45" t="s">
        <v>10</v>
      </c>
      <c r="C13" s="11"/>
      <c r="D13" s="45" t="s">
        <v>7</v>
      </c>
      <c r="E13" s="45"/>
      <c r="F13" s="45"/>
      <c r="G13" s="45"/>
      <c r="H13" s="45"/>
      <c r="I13" s="45"/>
      <c r="J13" s="52" t="s">
        <v>4</v>
      </c>
      <c r="K13" s="53"/>
      <c r="L13" s="53"/>
      <c r="M13" s="13"/>
      <c r="N13" s="13"/>
      <c r="O13" s="7"/>
      <c r="P13" s="7"/>
    </row>
    <row r="14" spans="1:16" s="1" customFormat="1" ht="171.75" customHeight="1">
      <c r="A14" s="45"/>
      <c r="B14" s="46"/>
      <c r="C14" s="29"/>
      <c r="D14" s="10" t="s">
        <v>36</v>
      </c>
      <c r="E14" s="10" t="s">
        <v>37</v>
      </c>
      <c r="F14" s="10" t="s">
        <v>38</v>
      </c>
      <c r="G14" s="10"/>
      <c r="H14" s="10"/>
      <c r="I14" s="3"/>
      <c r="J14" s="3" t="s">
        <v>5</v>
      </c>
      <c r="K14" s="3" t="s">
        <v>6</v>
      </c>
      <c r="L14" s="5" t="s">
        <v>25</v>
      </c>
      <c r="M14" s="3" t="s">
        <v>19</v>
      </c>
      <c r="N14" s="15" t="s">
        <v>9</v>
      </c>
      <c r="O14" s="7"/>
      <c r="P14" s="7"/>
    </row>
    <row r="15" spans="1:16" s="1" customFormat="1" ht="104.25" customHeight="1">
      <c r="A15" s="30">
        <v>1</v>
      </c>
      <c r="B15" s="37" t="s">
        <v>27</v>
      </c>
      <c r="C15" s="38" t="s">
        <v>28</v>
      </c>
      <c r="D15" s="42">
        <v>714.29</v>
      </c>
      <c r="E15" s="43">
        <v>860</v>
      </c>
      <c r="F15" s="43">
        <v>937</v>
      </c>
      <c r="G15" s="10"/>
      <c r="H15" s="10"/>
      <c r="I15" s="3"/>
      <c r="J15" s="23">
        <f t="shared" ref="J15:J16" si="4">AVERAGE(D15:H15)</f>
        <v>837.09666666666669</v>
      </c>
      <c r="K15" s="24">
        <f t="shared" ref="K15:K16" si="5">SQRT(((SUM(IF(G15&lt;&gt;0,POWER(G15-J15,2),),IF(E15&lt;&gt;0, POWER(E15-J15,2),),IF(D15&lt;&gt;0, POWER(D15-J15,2),),IF(F15&lt;&gt;0, POWER(F15-J15,2),),IF(H15&lt;&gt;0, POWER(H15-J15,2),))/(COUNTA(D15:H15)-1))))</f>
        <v>113.10772755799374</v>
      </c>
      <c r="L15" s="25">
        <f t="shared" ref="L15:L16" si="6">K15/J15*100</f>
        <v>13.511907532542288</v>
      </c>
      <c r="M15" s="26">
        <f t="shared" ref="M15:M16" si="7">(((D15*1)+(E15*1)+(F15*1)))/(1+1+1)</f>
        <v>837.09666666666669</v>
      </c>
      <c r="N15" s="15"/>
      <c r="O15" s="7"/>
      <c r="P15" s="7"/>
    </row>
    <row r="16" spans="1:16" s="1" customFormat="1" ht="63" customHeight="1">
      <c r="A16" s="30">
        <v>2</v>
      </c>
      <c r="B16" s="39" t="s">
        <v>29</v>
      </c>
      <c r="C16" s="37" t="s">
        <v>30</v>
      </c>
      <c r="D16" s="42">
        <v>238.1</v>
      </c>
      <c r="E16" s="43">
        <v>400</v>
      </c>
      <c r="F16" s="43">
        <v>300</v>
      </c>
      <c r="G16" s="10"/>
      <c r="H16" s="10"/>
      <c r="I16" s="3"/>
      <c r="J16" s="23">
        <f t="shared" si="4"/>
        <v>312.7</v>
      </c>
      <c r="K16" s="24">
        <f t="shared" si="5"/>
        <v>81.693757411444849</v>
      </c>
      <c r="L16" s="25">
        <f t="shared" si="6"/>
        <v>26.125282191060073</v>
      </c>
      <c r="M16" s="26">
        <f t="shared" si="7"/>
        <v>312.7</v>
      </c>
      <c r="N16" s="15"/>
      <c r="O16" s="7"/>
      <c r="P16" s="7"/>
    </row>
    <row r="17" spans="1:17" s="1" customFormat="1" ht="78" customHeight="1">
      <c r="A17" s="30">
        <v>3</v>
      </c>
      <c r="B17" s="35" t="s">
        <v>31</v>
      </c>
      <c r="C17" s="37" t="s">
        <v>32</v>
      </c>
      <c r="D17" s="40">
        <v>1666.67</v>
      </c>
      <c r="E17" s="41">
        <v>1900</v>
      </c>
      <c r="F17" s="41">
        <v>2152</v>
      </c>
      <c r="G17" s="22"/>
      <c r="H17" s="22"/>
      <c r="I17" s="23"/>
      <c r="J17" s="23">
        <f>AVERAGE(D17:H17)</f>
        <v>1906.2233333333334</v>
      </c>
      <c r="K17" s="24">
        <f>SQRT(((SUM(IF(G17&lt;&gt;0,POWER(G17-J17,2),),IF(E17&lt;&gt;0, POWER(E17-J17,2),),IF(D17&lt;&gt;0, POWER(D17-J17,2),),IF(F17&lt;&gt;0, POWER(F17-J17,2),),IF(H17&lt;&gt;0, POWER(H17-J17,2),))/(COUNTA(D17:H17)-1))))</f>
        <v>242.72484346134269</v>
      </c>
      <c r="L17" s="25">
        <f>K17/J17*100</f>
        <v>12.733284669058156</v>
      </c>
      <c r="M17" s="26">
        <f>(((D17*1)+(E17*1)+(F17*1)))/(1+1+1)</f>
        <v>1906.2233333333334</v>
      </c>
      <c r="N17" s="16"/>
      <c r="O17" s="7"/>
      <c r="P17" s="7"/>
    </row>
    <row r="18" spans="1:17" s="1" customFormat="1" ht="51.75" customHeight="1">
      <c r="A18" s="30">
        <v>4</v>
      </c>
      <c r="B18" s="36" t="s">
        <v>33</v>
      </c>
      <c r="C18" s="37" t="s">
        <v>34</v>
      </c>
      <c r="D18" s="40">
        <v>1428.58</v>
      </c>
      <c r="E18" s="41">
        <v>1920</v>
      </c>
      <c r="F18" s="41">
        <v>1700</v>
      </c>
      <c r="G18" s="22"/>
      <c r="H18" s="22"/>
      <c r="I18" s="23"/>
      <c r="J18" s="23">
        <f>AVERAGE(D18:H18)</f>
        <v>1682.86</v>
      </c>
      <c r="K18" s="24">
        <f>SQRT(((SUM(IF(G18&lt;&gt;0,POWER(G18-J18,2),),IF(E18&lt;&gt;0, POWER(E18-J18,2),),IF(D18&lt;&gt;0, POWER(D18-J18,2),),IF(F18&lt;&gt;0, POWER(F18-J18,2),),IF(H18&lt;&gt;0, POWER(H18-J18,2),))/(COUNTA(D18:H18)-1))))</f>
        <v>246.15795498013063</v>
      </c>
      <c r="L18" s="25">
        <f>K18/J18*100</f>
        <v>14.627357889552941</v>
      </c>
      <c r="M18" s="26">
        <f>(((D18*1)+(E18*1)+(F18*1)))/(1+1+1)</f>
        <v>1682.86</v>
      </c>
      <c r="N18" s="16"/>
      <c r="O18" s="7"/>
      <c r="P18" s="7"/>
    </row>
    <row r="19" spans="1:17" ht="21.75" customHeight="1" thickBot="1">
      <c r="A19" s="2"/>
      <c r="B19" s="31"/>
      <c r="C19" s="54"/>
      <c r="D19" s="54"/>
      <c r="E19" s="54"/>
      <c r="F19" s="54"/>
      <c r="G19" s="54"/>
      <c r="H19" s="55"/>
      <c r="I19" s="17"/>
      <c r="J19" s="17"/>
      <c r="K19" s="18"/>
      <c r="L19" s="8"/>
      <c r="M19" s="17"/>
      <c r="N19" s="19"/>
      <c r="O19" s="7"/>
      <c r="P19" s="7"/>
      <c r="Q19" s="1"/>
    </row>
    <row r="20" spans="1:17" ht="16.5" thickBot="1">
      <c r="A20" s="2"/>
      <c r="B20" s="4"/>
      <c r="C20" s="56" t="s">
        <v>23</v>
      </c>
      <c r="D20" s="57"/>
      <c r="E20" s="57"/>
      <c r="F20" s="57"/>
      <c r="G20" s="57"/>
      <c r="H20" s="58"/>
      <c r="I20" s="17"/>
      <c r="J20" s="17"/>
      <c r="K20" s="18"/>
      <c r="L20" s="8"/>
      <c r="M20" s="17"/>
      <c r="N20" s="19"/>
      <c r="O20" s="9"/>
      <c r="P20" s="9"/>
    </row>
    <row r="21" spans="1:17" ht="55.5" customHeight="1">
      <c r="A21" s="9"/>
      <c r="B21" s="64" t="s">
        <v>11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9"/>
      <c r="P21" s="9"/>
    </row>
    <row r="22" spans="1:17" ht="15.75">
      <c r="A22" s="9"/>
      <c r="B22" s="9"/>
      <c r="C22" s="9"/>
      <c r="D22" s="20" t="s">
        <v>8</v>
      </c>
      <c r="E22" s="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7" ht="30.75" customHeight="1">
      <c r="A23" s="4"/>
      <c r="B23" s="60"/>
      <c r="C23" s="60"/>
      <c r="D23" s="61"/>
      <c r="E23" s="20"/>
      <c r="F23" s="21">
        <v>46175</v>
      </c>
      <c r="G23" s="4"/>
      <c r="H23" s="4"/>
      <c r="I23" s="4"/>
      <c r="J23" s="9"/>
      <c r="K23" s="9"/>
      <c r="L23" s="9"/>
      <c r="M23" s="9"/>
      <c r="N23" s="9"/>
      <c r="O23" s="9"/>
      <c r="P23" s="9"/>
    </row>
    <row r="24" spans="1:17" ht="15.75">
      <c r="A24" s="4"/>
      <c r="B24" s="20"/>
      <c r="C24" s="20"/>
      <c r="D24" s="20" t="s">
        <v>14</v>
      </c>
      <c r="E24" s="4"/>
      <c r="F24" s="20"/>
      <c r="G24" s="4"/>
      <c r="H24" s="4"/>
      <c r="I24" s="4"/>
      <c r="J24" s="4"/>
      <c r="K24" s="4"/>
      <c r="L24" s="9"/>
      <c r="M24" s="9"/>
      <c r="N24" s="9"/>
      <c r="O24" s="9"/>
      <c r="P24" s="9"/>
    </row>
    <row r="25" spans="1:17" ht="15.75">
      <c r="A25" s="4"/>
      <c r="B25" s="4" t="s">
        <v>15</v>
      </c>
      <c r="C25" s="4"/>
      <c r="D25" s="20" t="s">
        <v>26</v>
      </c>
      <c r="E25" s="20"/>
      <c r="F25" s="20"/>
      <c r="G25" s="4"/>
      <c r="H25" s="4"/>
      <c r="I25" s="4"/>
      <c r="J25" s="4"/>
      <c r="K25" s="4"/>
      <c r="M25" s="4"/>
      <c r="N25" s="4"/>
      <c r="O25" s="9"/>
      <c r="P25" s="9"/>
    </row>
    <row r="36" spans="4:4">
      <c r="D36" s="4"/>
    </row>
    <row r="53" ht="15" customHeight="1"/>
  </sheetData>
  <sortState ref="B7:Q33">
    <sortCondition ref="B7"/>
  </sortState>
  <mergeCells count="23">
    <mergeCell ref="C19:H19"/>
    <mergeCell ref="C20:H20"/>
    <mergeCell ref="C5:C6"/>
    <mergeCell ref="B23:D23"/>
    <mergeCell ref="B11:H11"/>
    <mergeCell ref="B21:N21"/>
    <mergeCell ref="K5:K6"/>
    <mergeCell ref="A13:A14"/>
    <mergeCell ref="B13:B14"/>
    <mergeCell ref="D13:I13"/>
    <mergeCell ref="A3:P3"/>
    <mergeCell ref="A4:P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L5:L6"/>
    <mergeCell ref="J13:L13"/>
  </mergeCells>
  <pageMargins left="0.31496062992125984" right="0.31496062992125984" top="0.74803149606299213" bottom="0.35433070866141736" header="0" footer="0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2026-06-02T05:11:05Z</dcterms:modified>
</cp:coreProperties>
</file>