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Контрактация\Обучение по ПП и СИЗ (47 чел)\"/>
    </mc:Choice>
  </mc:AlternateContent>
  <bookViews>
    <workbookView xWindow="0" yWindow="0" windowWidth="21600" windowHeight="9030"/>
  </bookViews>
  <sheets>
    <sheet name="Лист 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I29" i="2" l="1"/>
  <c r="I26" i="2"/>
  <c r="I20" i="2"/>
  <c r="I13" i="2"/>
  <c r="I7" i="2"/>
  <c r="G17" i="1" l="1"/>
  <c r="F17" i="1"/>
  <c r="E17" i="1"/>
  <c r="L13" i="1"/>
  <c r="K13" i="1"/>
  <c r="J13" i="1"/>
  <c r="O13" i="1" s="1"/>
  <c r="G26" i="2"/>
  <c r="G20" i="2"/>
  <c r="G13" i="2"/>
  <c r="G7" i="2"/>
  <c r="E29" i="2"/>
  <c r="E26" i="2"/>
  <c r="E20" i="2"/>
  <c r="E13" i="2"/>
  <c r="E7" i="2"/>
  <c r="M13" i="1" l="1"/>
  <c r="N13" i="1" s="1"/>
  <c r="G29" i="2"/>
  <c r="L12" i="1"/>
  <c r="K12" i="1"/>
  <c r="J12" i="1"/>
  <c r="O12" i="1" s="1"/>
  <c r="O17" i="1" s="1"/>
  <c r="M12" i="1" l="1"/>
  <c r="N12" i="1" s="1"/>
</calcChain>
</file>

<file path=xl/sharedStrings.xml><?xml version="1.0" encoding="utf-8"?>
<sst xmlns="http://schemas.openxmlformats.org/spreadsheetml/2006/main" count="56" uniqueCount="51">
  <si>
    <t xml:space="preserve">Обоснование начальной (максимальной) цены контракта  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</si>
  <si>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</si>
  <si>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</si>
  <si>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Расчетные формулы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</si>
  <si>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</si>
  <si>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</si>
  <si>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t>среднее квадратичное отклонение Q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</si>
  <si>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</si>
  <si>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</si>
  <si>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</si>
  <si>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</si>
  <si>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Начальная (максимальная) цена контракта</t>
  </si>
  <si>
    <t>сумма НМЦК всех предметов закупки</t>
  </si>
  <si>
    <t>№ п/п</t>
  </si>
  <si>
    <t>Наименование товара, работ, услуг</t>
  </si>
  <si>
    <t>Объем</t>
  </si>
  <si>
    <t>Средн. арифм.</t>
  </si>
  <si>
    <t>Кол-во источников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</si>
  <si>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</si>
  <si>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</si>
  <si>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</si>
  <si>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</si>
  <si>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</si>
  <si>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</si>
  <si>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</si>
  <si>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19.03.2021г.</t>
  </si>
  <si>
    <t xml:space="preserve">Изучение рынка произвел:
                     </t>
  </si>
  <si>
    <t>___________________</t>
  </si>
  <si>
    <t>Выключатель нейт али</t>
  </si>
  <si>
    <t>Наименование абот</t>
  </si>
  <si>
    <t>Замена выключателя нейт али</t>
  </si>
  <si>
    <t>Демонтаж двигателя</t>
  </si>
  <si>
    <t>Разбо ка двигателя и ед кто а (де</t>
  </si>
  <si>
    <t>Расчет стоимости емонта</t>
  </si>
  <si>
    <t>Клапан гид оподъема</t>
  </si>
  <si>
    <t>Замена клапана гид оподъема</t>
  </si>
  <si>
    <t>Г ебной винт</t>
  </si>
  <si>
    <t>Замена г ебного винта</t>
  </si>
  <si>
    <t>Ефимов</t>
  </si>
  <si>
    <t>Мото Дон</t>
  </si>
  <si>
    <t>Форт -асС</t>
  </si>
  <si>
    <t xml:space="preserve">Оказание оказание образовательных услуг по охране труда по программам:
«Оказание первой помощи пострадавшим» и «Использование (применение) средств индивидуальной защиты»
</t>
  </si>
  <si>
    <t>Ценовое предложение № 47</t>
  </si>
  <si>
    <t>чел.</t>
  </si>
  <si>
    <t>Оказание первой помощи пострадавшим</t>
  </si>
  <si>
    <t>Использование (применение) средств индивидуальной защиты</t>
  </si>
  <si>
    <t xml:space="preserve">Ценовое предложение №17-03/26-ОТ </t>
  </si>
  <si>
    <t>Ценовое предложение № 28</t>
  </si>
  <si>
    <r>
      <t xml:space="preserve">Начальная (максимальная) цена контракта определена на основании положений статьи 22 Закона N 44-ФЗ методом сопоставимых рыночных цен (анализа рынка). В соответствии с п. 2 ст. 72 Бюджетного кодекса РФ, государственные контракты оплачиваются в пределах лимитов бюджетных обязательств, кроме случаев, установленных п. 3 указанной статьи. Таким образом. установление НМЦК, указанная в извещении об осуществлении закупки и определенная в соответствии со статьей 22 Закона N 44-ФЗ, не должна превышать доведенный до заказчика лимит бюджетных обязательств.
Согласно обоснованию НМЦК составила 80 777 рублей 33 коп. и превысила размеры выделенных бюджетных обязательств на данный вид закупки, в связи с этим заказчиком на основании части 2 статьи 72 Бюджетного кодекса Российской Федерации принято решение установить НМЦК в соответствии с лимитами бюджетных обязательств и минимальным коммерческим предложением </t>
    </r>
    <r>
      <rPr>
        <b/>
        <u/>
        <sz val="12"/>
        <rFont val="Times New Roman"/>
        <family val="1"/>
        <charset val="204"/>
      </rPr>
      <t>-77 860 рублей 00 коп.</t>
    </r>
  </si>
  <si>
    <t xml:space="preserve">Главный специалист-эксперт отдела охраны труда                                           Главного управления МЧС России по Ростовской области    
</t>
  </si>
  <si>
    <t>Т.В. Макаренко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</si>
</sst>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5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10" fillId="0" borderId="0" xfId="0" applyFont="1" applyProtection="1">
      <protection locked="0"/>
    </xf>
    <xf numFmtId="4" fontId="10" fillId="0" borderId="1" xfId="0" applyNumberFormat="1" applyFont="1" applyBorder="1" applyProtection="1"/>
    <xf numFmtId="0" fontId="0" fillId="0" borderId="0" xfId="0" applyAlignment="1" applyProtection="1">
      <alignment horizontal="center" vertical="center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" fontId="0" fillId="0" borderId="0" xfId="0" applyNumberFormat="1"/>
    <xf numFmtId="164" fontId="10" fillId="0" borderId="0" xfId="0" applyNumberFormat="1" applyFont="1" applyProtection="1">
      <protection locked="0"/>
    </xf>
    <xf numFmtId="4" fontId="10" fillId="0" borderId="0" xfId="0" applyNumberFormat="1" applyFont="1" applyBorder="1" applyProtection="1"/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64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left" vertical="center" wrapText="1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Border="1" applyProtection="1">
      <protection locked="0"/>
    </xf>
  </cellXfs>
  <cellStyles count="1">
    <cellStyle name="Обычный" xfId="0" builtinId="0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5</xdr:col>
      <xdr:colOff>41274</xdr:colOff>
      <xdr:row>4</xdr:row>
      <xdr:rowOff>552450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1828800"/>
          <a:ext cx="1622424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4</xdr:col>
      <xdr:colOff>355600</xdr:colOff>
      <xdr:row>5</xdr:row>
      <xdr:rowOff>419100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62375" y="2590800"/>
          <a:ext cx="974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5</xdr:col>
      <xdr:colOff>193039</xdr:colOff>
      <xdr:row>6</xdr:row>
      <xdr:rowOff>401955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762375" y="3057525"/>
          <a:ext cx="1774189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view="pageBreakPreview" topLeftCell="A8" zoomScale="80" zoomScaleNormal="80" zoomScaleSheetLayoutView="80" workbookViewId="0">
      <selection sqref="A1:O21"/>
    </sheetView>
  </sheetViews>
  <sheetFormatPr defaultRowHeight="15" x14ac:dyDescent="0.25"/>
  <cols>
    <col min="1" max="1" width="9.28515625" style="1" bestFit="1" customWidth="1"/>
    <col min="2" max="2" width="30.85546875" style="1" customWidth="1"/>
    <col min="3" max="3" width="16.28515625" style="1" customWidth="1"/>
    <col min="4" max="4" width="9.28515625" style="1" bestFit="1" customWidth="1"/>
    <col min="5" max="5" width="14.42578125" style="1" customWidth="1"/>
    <col min="6" max="6" width="16.42578125" style="1" customWidth="1"/>
    <col min="7" max="7" width="14.5703125" style="1" customWidth="1"/>
    <col min="8" max="8" width="0.7109375" style="1" hidden="1" customWidth="1"/>
    <col min="9" max="9" width="0.140625" style="1" hidden="1" customWidth="1"/>
    <col min="10" max="10" width="13" style="1" customWidth="1"/>
    <col min="11" max="11" width="9.28515625" style="1" bestFit="1" customWidth="1"/>
    <col min="12" max="13" width="14" style="1" bestFit="1" customWidth="1"/>
    <col min="14" max="15" width="18.85546875" style="1" customWidth="1"/>
    <col min="16" max="16384" width="9.140625" style="1"/>
  </cols>
  <sheetData>
    <row r="1" spans="1:15" ht="22.5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70.5" customHeight="1" x14ac:dyDescent="0.25">
      <c r="A2" s="23" t="s">
        <v>1</v>
      </c>
      <c r="B2" s="24"/>
      <c r="C2" s="24"/>
      <c r="D2" s="23" t="s">
        <v>2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5.75" customHeight="1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35.25" customHeight="1" x14ac:dyDescent="0.25">
      <c r="A4" s="23" t="s">
        <v>4</v>
      </c>
      <c r="B4" s="23"/>
      <c r="C4" s="23"/>
      <c r="D4" s="28" t="s">
        <v>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60" customHeight="1" x14ac:dyDescent="0.25">
      <c r="A5" s="23" t="s">
        <v>6</v>
      </c>
      <c r="B5" s="23"/>
      <c r="C5" s="23"/>
      <c r="D5" s="23" t="s">
        <v>7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36.75" customHeight="1" x14ac:dyDescent="0.25">
      <c r="A6" s="23" t="s">
        <v>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72" customHeight="1" x14ac:dyDescent="0.25">
      <c r="A7" s="29" t="s">
        <v>9</v>
      </c>
      <c r="B7" s="23"/>
      <c r="C7" s="23"/>
      <c r="D7" s="23" t="s">
        <v>10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ht="15.75" customHeight="1" x14ac:dyDescent="0.25">
      <c r="A8" s="29" t="s">
        <v>11</v>
      </c>
      <c r="B8" s="23"/>
      <c r="C8" s="23"/>
      <c r="D8" s="23" t="s">
        <v>12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1:15" ht="72.75" customHeight="1" x14ac:dyDescent="0.25">
      <c r="A9" s="33" t="s">
        <v>11</v>
      </c>
      <c r="B9" s="34"/>
      <c r="C9" s="35">
        <v>80777.33</v>
      </c>
      <c r="D9" s="36"/>
      <c r="E9" s="37" t="s">
        <v>41</v>
      </c>
      <c r="F9" s="38"/>
      <c r="G9" s="38"/>
      <c r="H9" s="38"/>
      <c r="I9" s="38"/>
      <c r="J9" s="38"/>
      <c r="K9" s="38"/>
      <c r="L9" s="38"/>
      <c r="M9" s="38"/>
      <c r="N9" s="38"/>
      <c r="O9" s="39"/>
    </row>
    <row r="10" spans="1:15" ht="45" x14ac:dyDescent="0.25">
      <c r="A10" s="40" t="s">
        <v>13</v>
      </c>
      <c r="B10" s="40" t="s">
        <v>14</v>
      </c>
      <c r="C10" s="40" t="s">
        <v>15</v>
      </c>
      <c r="D10" s="40"/>
      <c r="E10" s="2" t="s">
        <v>42</v>
      </c>
      <c r="F10" s="2" t="s">
        <v>46</v>
      </c>
      <c r="G10" s="2" t="s">
        <v>47</v>
      </c>
      <c r="H10" s="2"/>
      <c r="I10" s="2"/>
      <c r="J10" s="41" t="s">
        <v>16</v>
      </c>
      <c r="K10" s="40" t="s">
        <v>17</v>
      </c>
      <c r="L10" s="40" t="s">
        <v>18</v>
      </c>
      <c r="M10" s="40" t="s">
        <v>19</v>
      </c>
      <c r="N10" s="40" t="s">
        <v>20</v>
      </c>
      <c r="O10" s="30" t="s">
        <v>21</v>
      </c>
    </row>
    <row r="11" spans="1:15" ht="30" x14ac:dyDescent="0.25">
      <c r="A11" s="40"/>
      <c r="B11" s="40"/>
      <c r="C11" s="3" t="s">
        <v>22</v>
      </c>
      <c r="D11" s="3" t="s">
        <v>23</v>
      </c>
      <c r="E11" s="2" t="s">
        <v>24</v>
      </c>
      <c r="F11" s="2" t="s">
        <v>24</v>
      </c>
      <c r="G11" s="2" t="s">
        <v>24</v>
      </c>
      <c r="H11" s="2"/>
      <c r="I11" s="2"/>
      <c r="J11" s="42"/>
      <c r="K11" s="40"/>
      <c r="L11" s="40"/>
      <c r="M11" s="40"/>
      <c r="N11" s="40"/>
      <c r="O11" s="30"/>
    </row>
    <row r="12" spans="1:15" ht="30" x14ac:dyDescent="0.25">
      <c r="A12" s="4">
        <v>1</v>
      </c>
      <c r="B12" s="14" t="s">
        <v>44</v>
      </c>
      <c r="C12" s="3" t="s">
        <v>43</v>
      </c>
      <c r="D12" s="3">
        <v>47</v>
      </c>
      <c r="E12" s="2">
        <v>850</v>
      </c>
      <c r="F12" s="2">
        <v>900</v>
      </c>
      <c r="G12" s="2">
        <v>828</v>
      </c>
      <c r="H12" s="2"/>
      <c r="I12" s="2"/>
      <c r="J12" s="5">
        <f>AVERAGE(E12,F12,G12,H12,I12)</f>
        <v>859.33333333333337</v>
      </c>
      <c r="K12" s="6">
        <f>COUNT(E12:I12)</f>
        <v>3</v>
      </c>
      <c r="L12" s="7">
        <f>STDEV(E12,F12,G12,H12,I12)</f>
        <v>36.896250938724563</v>
      </c>
      <c r="M12" s="7">
        <f>L12/J12*100</f>
        <v>4.2935901014807483</v>
      </c>
      <c r="N12" s="8" t="str">
        <f>IF(M12&lt;33,"ОДНОРОДНЫЕ","НЕОДНОРОДНЫЕ")</f>
        <v>ОДНОРОДНЫЕ</v>
      </c>
      <c r="O12" s="9">
        <f>D12*J12</f>
        <v>40388.666666666672</v>
      </c>
    </row>
    <row r="13" spans="1:15" ht="45" x14ac:dyDescent="0.25">
      <c r="A13" s="4">
        <v>2</v>
      </c>
      <c r="B13" s="14" t="s">
        <v>45</v>
      </c>
      <c r="C13" s="14" t="s">
        <v>43</v>
      </c>
      <c r="D13" s="14">
        <v>47</v>
      </c>
      <c r="E13" s="13">
        <v>850</v>
      </c>
      <c r="F13" s="13">
        <v>900</v>
      </c>
      <c r="G13" s="13">
        <v>828</v>
      </c>
      <c r="H13" s="13"/>
      <c r="I13" s="13"/>
      <c r="J13" s="5">
        <f>AVERAGE(E13,F13,G13,H13,I13)</f>
        <v>859.33333333333337</v>
      </c>
      <c r="K13" s="6">
        <f>COUNT(E13:I13)</f>
        <v>3</v>
      </c>
      <c r="L13" s="7">
        <f>STDEV(E13,F13,G13,H13,I13)</f>
        <v>36.896250938724563</v>
      </c>
      <c r="M13" s="7">
        <f>L13/J13*100</f>
        <v>4.2935901014807483</v>
      </c>
      <c r="N13" s="8" t="str">
        <f>IF(M13&lt;33,"ОДНОРОДНЫЕ","НЕОДНОРОДНЫЕ")</f>
        <v>ОДНОРОДНЫЕ</v>
      </c>
      <c r="O13" s="9">
        <f>D13*J13</f>
        <v>40388.666666666672</v>
      </c>
    </row>
    <row r="14" spans="1:15" hidden="1" x14ac:dyDescent="0.25">
      <c r="A14" s="4"/>
      <c r="B14" s="14"/>
      <c r="C14" s="14"/>
      <c r="D14" s="14"/>
      <c r="E14" s="13"/>
      <c r="F14" s="13"/>
      <c r="G14" s="13"/>
      <c r="H14" s="13"/>
      <c r="I14" s="13"/>
      <c r="J14" s="5"/>
      <c r="K14" s="6"/>
      <c r="L14" s="7"/>
      <c r="M14" s="7"/>
      <c r="N14" s="8"/>
      <c r="O14" s="9"/>
    </row>
    <row r="15" spans="1:15" hidden="1" x14ac:dyDescent="0.25">
      <c r="A15" s="4"/>
      <c r="B15" s="14"/>
      <c r="C15" s="14"/>
      <c r="D15" s="14"/>
      <c r="E15" s="13"/>
      <c r="F15" s="13"/>
      <c r="G15" s="13"/>
      <c r="H15" s="13"/>
      <c r="I15" s="13"/>
      <c r="J15" s="5"/>
      <c r="K15" s="6"/>
      <c r="L15" s="7"/>
      <c r="M15" s="7"/>
      <c r="N15" s="8"/>
      <c r="O15" s="9"/>
    </row>
    <row r="16" spans="1:15" ht="20.25" customHeight="1" x14ac:dyDescent="0.3">
      <c r="A16" s="31" t="s">
        <v>25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ht="39" customHeight="1" x14ac:dyDescent="0.3">
      <c r="A17" s="10"/>
      <c r="B17" s="10"/>
      <c r="C17" s="10"/>
      <c r="D17" s="45"/>
      <c r="E17" s="11">
        <f>E12+E13+E14+E15</f>
        <v>1700</v>
      </c>
      <c r="F17" s="11">
        <f>F12+F13+F14+F15</f>
        <v>1800</v>
      </c>
      <c r="G17" s="11">
        <f>G12+G13+G14+G15</f>
        <v>1656</v>
      </c>
      <c r="H17" s="11">
        <f t="shared" ref="H17:I17" si="0">H12</f>
        <v>0</v>
      </c>
      <c r="I17" s="11">
        <f t="shared" si="0"/>
        <v>0</v>
      </c>
      <c r="J17" s="10"/>
      <c r="K17" s="10"/>
      <c r="L17" s="10"/>
      <c r="M17" s="10"/>
      <c r="N17" s="10"/>
      <c r="O17" s="19">
        <f>SUM(O12:O15)</f>
        <v>80777.333333333343</v>
      </c>
    </row>
    <row r="18" spans="1:15" ht="17.25" customHeight="1" x14ac:dyDescent="0.3">
      <c r="A18" s="10"/>
      <c r="B18" s="10"/>
      <c r="C18" s="10"/>
      <c r="D18" s="10"/>
      <c r="E18" s="20"/>
      <c r="F18" s="20"/>
      <c r="G18" s="20"/>
      <c r="H18" s="20"/>
      <c r="I18" s="20"/>
      <c r="J18" s="10"/>
      <c r="K18" s="10"/>
      <c r="L18" s="10"/>
      <c r="M18" s="10"/>
      <c r="N18" s="10"/>
      <c r="O18" s="19"/>
    </row>
    <row r="19" spans="1:15" ht="107.25" customHeight="1" x14ac:dyDescent="0.25">
      <c r="A19" s="43" t="s">
        <v>48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38.25" customHeight="1" x14ac:dyDescent="0.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10"/>
      <c r="K20" s="10"/>
      <c r="L20" s="10"/>
      <c r="M20" s="10"/>
      <c r="N20" s="10"/>
      <c r="O20" s="10"/>
    </row>
    <row r="21" spans="1:15" ht="54" customHeight="1" x14ac:dyDescent="0.3">
      <c r="A21" s="32" t="s">
        <v>49</v>
      </c>
      <c r="B21" s="32"/>
      <c r="C21" s="32"/>
      <c r="D21" s="32"/>
      <c r="E21" s="32"/>
      <c r="F21" s="10"/>
      <c r="G21" s="10" t="s">
        <v>27</v>
      </c>
      <c r="H21" s="10"/>
      <c r="I21" s="44" t="s">
        <v>50</v>
      </c>
      <c r="J21" s="44"/>
      <c r="K21" s="44"/>
      <c r="L21" s="44"/>
      <c r="M21" s="10"/>
      <c r="N21" s="10"/>
      <c r="O21" s="10"/>
    </row>
    <row r="29" spans="1:15" x14ac:dyDescent="0.25">
      <c r="E29" s="12"/>
    </row>
  </sheetData>
  <mergeCells count="31">
    <mergeCell ref="A21:E21"/>
    <mergeCell ref="I21:L21"/>
    <mergeCell ref="L10:L11"/>
    <mergeCell ref="M10:M11"/>
    <mergeCell ref="N10:N11"/>
    <mergeCell ref="O10:O11"/>
    <mergeCell ref="A16:O16"/>
    <mergeCell ref="A20:I20"/>
    <mergeCell ref="A8:C8"/>
    <mergeCell ref="D8:O8"/>
    <mergeCell ref="A9:B9"/>
    <mergeCell ref="C9:D9"/>
    <mergeCell ref="E9:O9"/>
    <mergeCell ref="A10:A11"/>
    <mergeCell ref="B10:B11"/>
    <mergeCell ref="C10:D10"/>
    <mergeCell ref="J10:J11"/>
    <mergeCell ref="K10:K11"/>
    <mergeCell ref="A19:O19"/>
    <mergeCell ref="A5:C5"/>
    <mergeCell ref="D5:O5"/>
    <mergeCell ref="A6:C6"/>
    <mergeCell ref="D6:O6"/>
    <mergeCell ref="A7:C7"/>
    <mergeCell ref="D7:O7"/>
    <mergeCell ref="A1:O1"/>
    <mergeCell ref="A2:C2"/>
    <mergeCell ref="D2:O2"/>
    <mergeCell ref="A3:O3"/>
    <mergeCell ref="A4:C4"/>
    <mergeCell ref="D4:O4"/>
  </mergeCells>
  <conditionalFormatting sqref="N12">
    <cfRule type="containsText" dxfId="23" priority="19" operator="containsText" text="НЕОДНОРОДНЫЕ">
      <formula>NOT(ISERROR(SEARCH("НЕОДНОРОДНЫЕ",N12)))</formula>
    </cfRule>
    <cfRule type="containsText" dxfId="22" priority="20" operator="containsText" text="ОДНОРОДНЫЕ">
      <formula>NOT(ISERROR(SEARCH("ОДНОРОДНЫЕ",N12)))</formula>
    </cfRule>
    <cfRule type="containsText" dxfId="21" priority="21" operator="containsText" text="НЕОДНОРОДНЫЕ">
      <formula>NOT(ISERROR(SEARCH("НЕОДНОРОДНЫЕ",N12)))</formula>
    </cfRule>
  </conditionalFormatting>
  <conditionalFormatting sqref="N12">
    <cfRule type="containsText" dxfId="20" priority="22" operator="containsText" text="НЕ">
      <formula>NOT(ISERROR(SEARCH("НЕ",N12)))</formula>
    </cfRule>
    <cfRule type="containsText" dxfId="19" priority="23" operator="containsText" text="ОДНОРОДНЫЕ">
      <formula>NOT(ISERROR(SEARCH("ОДНОРОДНЫЕ",N12)))</formula>
    </cfRule>
    <cfRule type="containsText" dxfId="18" priority="24" operator="containsText" text="НЕОДНОРОДНЫЕ">
      <formula>NOT(ISERROR(SEARCH("НЕОДНОРОДНЫЕ",N12)))</formula>
    </cfRule>
  </conditionalFormatting>
  <conditionalFormatting sqref="N13">
    <cfRule type="containsText" dxfId="17" priority="13" operator="containsText" text="НЕОДНОРОДНЫЕ">
      <formula>NOT(ISERROR(SEARCH("НЕОДНОРОДНЫЕ",N13)))</formula>
    </cfRule>
    <cfRule type="containsText" dxfId="16" priority="14" operator="containsText" text="ОДНОРОДНЫЕ">
      <formula>NOT(ISERROR(SEARCH("ОДНОРОДНЫЕ",N13)))</formula>
    </cfRule>
    <cfRule type="containsText" dxfId="15" priority="15" operator="containsText" text="НЕОДНОРОДНЫЕ">
      <formula>NOT(ISERROR(SEARCH("НЕОДНОРОДНЫЕ",N13)))</formula>
    </cfRule>
  </conditionalFormatting>
  <conditionalFormatting sqref="N13">
    <cfRule type="containsText" dxfId="14" priority="16" operator="containsText" text="НЕ">
      <formula>NOT(ISERROR(SEARCH("НЕ",N13)))</formula>
    </cfRule>
    <cfRule type="containsText" dxfId="13" priority="17" operator="containsText" text="ОДНОРОДНЫЕ">
      <formula>NOT(ISERROR(SEARCH("ОДНОРОДНЫЕ",N13)))</formula>
    </cfRule>
    <cfRule type="containsText" dxfId="12" priority="18" operator="containsText" text="НЕОДНОРОДНЫЕ">
      <formula>NOT(ISERROR(SEARCH("НЕОДНОРОДНЫЕ",N13)))</formula>
    </cfRule>
  </conditionalFormatting>
  <conditionalFormatting sqref="N14">
    <cfRule type="containsText" dxfId="11" priority="7" operator="containsText" text="НЕОДНОРОДНЫЕ">
      <formula>NOT(ISERROR(SEARCH("НЕОДНОРОДНЫЕ",N14)))</formula>
    </cfRule>
    <cfRule type="containsText" dxfId="10" priority="8" operator="containsText" text="ОДНОРОДНЫЕ">
      <formula>NOT(ISERROR(SEARCH("ОДНОРОДНЫЕ",N14)))</formula>
    </cfRule>
    <cfRule type="containsText" dxfId="9" priority="9" operator="containsText" text="НЕОДНОРОДНЫЕ">
      <formula>NOT(ISERROR(SEARCH("НЕОДНОРОДНЫЕ",N14)))</formula>
    </cfRule>
  </conditionalFormatting>
  <conditionalFormatting sqref="N14">
    <cfRule type="containsText" dxfId="8" priority="10" operator="containsText" text="НЕ">
      <formula>NOT(ISERROR(SEARCH("НЕ",N14)))</formula>
    </cfRule>
    <cfRule type="containsText" dxfId="7" priority="11" operator="containsText" text="ОДНОРОДНЫЕ">
      <formula>NOT(ISERROR(SEARCH("ОДНОРОДНЫЕ",N14)))</formula>
    </cfRule>
    <cfRule type="containsText" dxfId="6" priority="12" operator="containsText" text="НЕОДНОРОДНЫЕ">
      <formula>NOT(ISERROR(SEARCH("НЕОДНОРОДНЫЕ",N14)))</formula>
    </cfRule>
  </conditionalFormatting>
  <conditionalFormatting sqref="N15">
    <cfRule type="containsText" dxfId="5" priority="1" operator="containsText" text="НЕОДНОРОДНЫЕ">
      <formula>NOT(ISERROR(SEARCH("НЕОДНОРОДНЫЕ",N15)))</formula>
    </cfRule>
    <cfRule type="containsText" dxfId="4" priority="2" operator="containsText" text="ОДНОРОДНЫЕ">
      <formula>NOT(ISERROR(SEARCH("ОДНОРОДНЫЕ",N15)))</formula>
    </cfRule>
    <cfRule type="containsText" dxfId="3" priority="3" operator="containsText" text="НЕОДНОРОДНЫЕ">
      <formula>NOT(ISERROR(SEARCH("НЕОДНОРОДНЫЕ",N15)))</formula>
    </cfRule>
  </conditionalFormatting>
  <conditionalFormatting sqref="N15">
    <cfRule type="containsText" dxfId="2" priority="4" operator="containsText" text="НЕ">
      <formula>NOT(ISERROR(SEARCH("НЕ",N15)))</formula>
    </cfRule>
    <cfRule type="containsText" dxfId="1" priority="5" operator="containsText" text="ОДНОРОДНЫЕ">
      <formula>NOT(ISERROR(SEARCH("ОДНОРОДНЫЕ",N15)))</formula>
    </cfRule>
    <cfRule type="containsText" dxfId="0" priority="6" operator="containsText" text="НЕОДНОРОДНЫЕ">
      <formula>NOT(ISERROR(SEARCH("НЕОДНОРОДНЫЕ",N15)))</formula>
    </cfRule>
  </conditionalFormatting>
  <pageMargins left="1" right="1" top="1" bottom="1" header="0.5" footer="0.5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0"/>
  <sheetViews>
    <sheetView workbookViewId="0">
      <selection activeCell="I29" sqref="I29"/>
    </sheetView>
  </sheetViews>
  <sheetFormatPr defaultRowHeight="15" x14ac:dyDescent="0.25"/>
  <cols>
    <col min="3" max="3" width="31.5703125" bestFit="1" customWidth="1"/>
    <col min="5" max="5" width="10" bestFit="1" customWidth="1"/>
    <col min="7" max="7" width="10" bestFit="1" customWidth="1"/>
    <col min="9" max="9" width="10" bestFit="1" customWidth="1"/>
  </cols>
  <sheetData>
    <row r="1" spans="3:16" x14ac:dyDescent="0.25">
      <c r="E1" t="s">
        <v>38</v>
      </c>
      <c r="G1" t="s">
        <v>39</v>
      </c>
      <c r="I1" t="s">
        <v>40</v>
      </c>
    </row>
    <row r="3" spans="3:16" x14ac:dyDescent="0.25">
      <c r="C3" t="s">
        <v>28</v>
      </c>
      <c r="E3" s="18">
        <v>18500</v>
      </c>
      <c r="F3" s="18"/>
      <c r="G3" s="18">
        <v>19100</v>
      </c>
      <c r="H3" s="18"/>
      <c r="I3" s="18">
        <v>18900</v>
      </c>
      <c r="J3" s="18"/>
      <c r="K3" s="18"/>
      <c r="L3" s="18"/>
      <c r="M3" s="18"/>
      <c r="N3" s="18"/>
      <c r="O3" s="18"/>
      <c r="P3" s="18"/>
    </row>
    <row r="4" spans="3:16" x14ac:dyDescent="0.25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3:16" x14ac:dyDescent="0.25">
      <c r="C5" t="s">
        <v>30</v>
      </c>
      <c r="E5" s="18">
        <v>3000</v>
      </c>
      <c r="F5" s="18"/>
      <c r="G5" s="18">
        <v>3500</v>
      </c>
      <c r="H5" s="18"/>
      <c r="I5" s="18">
        <v>3000</v>
      </c>
      <c r="J5" s="18"/>
      <c r="K5" s="18"/>
      <c r="L5" s="18"/>
      <c r="M5" s="18"/>
      <c r="N5" s="18"/>
      <c r="O5" s="18"/>
      <c r="P5" s="18"/>
    </row>
    <row r="6" spans="3:16" x14ac:dyDescent="0.25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3:16" x14ac:dyDescent="0.25">
      <c r="E7" s="18">
        <f>SUM(E3:E6)</f>
        <v>21500</v>
      </c>
      <c r="F7" s="18"/>
      <c r="G7" s="18">
        <f>SUM(G3:G6)</f>
        <v>22600</v>
      </c>
      <c r="H7" s="18"/>
      <c r="I7" s="18">
        <f>SUM(I3:I6)</f>
        <v>21900</v>
      </c>
      <c r="J7" s="18"/>
      <c r="K7" s="18"/>
      <c r="L7" s="18"/>
      <c r="M7" s="18"/>
      <c r="N7" s="18"/>
      <c r="O7" s="18"/>
      <c r="P7" s="18"/>
    </row>
    <row r="8" spans="3:16" x14ac:dyDescent="0.25"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x14ac:dyDescent="0.25">
      <c r="C9" t="s">
        <v>31</v>
      </c>
      <c r="E9" s="18">
        <v>6000</v>
      </c>
      <c r="F9" s="18"/>
      <c r="G9" s="18">
        <v>6200</v>
      </c>
      <c r="H9" s="18"/>
      <c r="I9" s="18">
        <v>6500</v>
      </c>
      <c r="J9" s="18"/>
      <c r="K9" s="18"/>
      <c r="L9" s="18"/>
      <c r="M9" s="18"/>
      <c r="N9" s="18"/>
      <c r="O9" s="18"/>
      <c r="P9" s="18"/>
    </row>
    <row r="10" spans="3:16" x14ac:dyDescent="0.25">
      <c r="C10" t="s">
        <v>32</v>
      </c>
      <c r="E10" s="18">
        <v>35000</v>
      </c>
      <c r="F10" s="18"/>
      <c r="G10" s="18">
        <v>36000</v>
      </c>
      <c r="H10" s="18"/>
      <c r="I10" s="18">
        <v>36000</v>
      </c>
      <c r="J10" s="18"/>
      <c r="K10" s="18"/>
      <c r="L10" s="18"/>
      <c r="M10" s="18"/>
      <c r="N10" s="18"/>
      <c r="O10" s="18"/>
      <c r="P10" s="18"/>
    </row>
    <row r="11" spans="3:16" x14ac:dyDescent="0.25">
      <c r="C11" t="s">
        <v>33</v>
      </c>
      <c r="E11" s="18">
        <v>8000</v>
      </c>
      <c r="F11" s="18"/>
      <c r="G11" s="18">
        <v>8500</v>
      </c>
      <c r="H11" s="18"/>
      <c r="I11" s="18">
        <v>8000</v>
      </c>
      <c r="J11" s="18"/>
      <c r="K11" s="18"/>
      <c r="L11" s="18"/>
      <c r="M11" s="18"/>
      <c r="N11" s="18"/>
      <c r="O11" s="18"/>
      <c r="P11" s="18"/>
    </row>
    <row r="12" spans="3:16" x14ac:dyDescent="0.25"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3:16" x14ac:dyDescent="0.25">
      <c r="E13" s="18">
        <f>E9+E10+E11</f>
        <v>49000</v>
      </c>
      <c r="F13" s="18"/>
      <c r="G13" s="18">
        <f>G9+G10+G11</f>
        <v>50700</v>
      </c>
      <c r="H13" s="18"/>
      <c r="I13" s="18">
        <f>I9+I10+I11</f>
        <v>50500</v>
      </c>
      <c r="J13" s="18"/>
      <c r="K13" s="18"/>
      <c r="L13" s="18"/>
      <c r="M13" s="18"/>
      <c r="N13" s="18"/>
      <c r="O13" s="18"/>
      <c r="P13" s="18"/>
    </row>
    <row r="14" spans="3:16" x14ac:dyDescent="0.25"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3:16" ht="15.75" thickBot="1" x14ac:dyDescent="0.3"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3:16" ht="15.75" thickBot="1" x14ac:dyDescent="0.3">
      <c r="C16" s="15" t="s">
        <v>34</v>
      </c>
      <c r="E16" s="18">
        <v>28355.49</v>
      </c>
      <c r="F16" s="18"/>
      <c r="G16" s="18">
        <v>29200</v>
      </c>
      <c r="H16" s="18"/>
      <c r="I16" s="18">
        <v>29000</v>
      </c>
      <c r="J16" s="18"/>
      <c r="K16" s="18"/>
      <c r="L16" s="18"/>
      <c r="M16" s="18"/>
      <c r="N16" s="18"/>
      <c r="O16" s="18"/>
      <c r="P16" s="18"/>
    </row>
    <row r="17" spans="3:16" ht="16.5" thickBot="1" x14ac:dyDescent="0.3">
      <c r="C17" s="16" t="s">
        <v>29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6" ht="15.75" thickBot="1" x14ac:dyDescent="0.3">
      <c r="C18" s="17" t="s">
        <v>35</v>
      </c>
      <c r="E18" s="18">
        <v>3000</v>
      </c>
      <c r="F18" s="18"/>
      <c r="G18" s="18">
        <v>3500</v>
      </c>
      <c r="H18" s="18"/>
      <c r="I18" s="18">
        <v>3000</v>
      </c>
      <c r="J18" s="18"/>
      <c r="K18" s="18"/>
      <c r="L18" s="18"/>
      <c r="M18" s="18"/>
      <c r="N18" s="18"/>
      <c r="O18" s="18"/>
      <c r="P18" s="18"/>
    </row>
    <row r="19" spans="3:16" x14ac:dyDescent="0.25"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3:16" x14ac:dyDescent="0.25">
      <c r="E20" s="18">
        <f>E16+E18</f>
        <v>31355.49</v>
      </c>
      <c r="F20" s="18"/>
      <c r="G20" s="18">
        <f>G16+G18</f>
        <v>32700</v>
      </c>
      <c r="H20" s="18"/>
      <c r="I20" s="18">
        <f>I16+I18</f>
        <v>32000</v>
      </c>
      <c r="J20" s="18"/>
      <c r="K20" s="18"/>
      <c r="L20" s="18"/>
      <c r="M20" s="18"/>
      <c r="N20" s="18"/>
      <c r="O20" s="18"/>
      <c r="P20" s="18"/>
    </row>
    <row r="21" spans="3:16" ht="15.75" thickBot="1" x14ac:dyDescent="0.3"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3:16" ht="15.75" thickBot="1" x14ac:dyDescent="0.3">
      <c r="C22" s="15" t="s">
        <v>36</v>
      </c>
      <c r="E22" s="18">
        <v>21000</v>
      </c>
      <c r="F22" s="18"/>
      <c r="G22" s="18">
        <v>21600</v>
      </c>
      <c r="H22" s="18"/>
      <c r="I22" s="18">
        <v>21400</v>
      </c>
      <c r="J22" s="18"/>
      <c r="K22" s="18"/>
      <c r="L22" s="18"/>
      <c r="M22" s="18"/>
      <c r="N22" s="18"/>
      <c r="O22" s="18"/>
      <c r="P22" s="18"/>
    </row>
    <row r="23" spans="3:16" ht="16.5" thickBot="1" x14ac:dyDescent="0.3">
      <c r="C23" s="16" t="s">
        <v>29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3:16" ht="15.75" thickBot="1" x14ac:dyDescent="0.3">
      <c r="C24" s="17" t="s">
        <v>37</v>
      </c>
      <c r="E24" s="18">
        <v>1000</v>
      </c>
      <c r="F24" s="18"/>
      <c r="G24" s="18">
        <v>900</v>
      </c>
      <c r="H24" s="18"/>
      <c r="I24" s="18">
        <v>1000</v>
      </c>
      <c r="J24" s="18"/>
      <c r="K24" s="18"/>
      <c r="L24" s="18"/>
      <c r="M24" s="18"/>
      <c r="N24" s="18"/>
      <c r="O24" s="18"/>
      <c r="P24" s="18"/>
    </row>
    <row r="25" spans="3:16" x14ac:dyDescent="0.25"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3:16" x14ac:dyDescent="0.25">
      <c r="E26" s="18">
        <f>E22+E24</f>
        <v>22000</v>
      </c>
      <c r="F26" s="18"/>
      <c r="G26" s="18">
        <f>G22+G24</f>
        <v>22500</v>
      </c>
      <c r="H26" s="18"/>
      <c r="I26" s="18">
        <f>I22+I24</f>
        <v>22400</v>
      </c>
      <c r="J26" s="18"/>
      <c r="K26" s="18"/>
      <c r="L26" s="18"/>
      <c r="M26" s="18"/>
      <c r="N26" s="18"/>
      <c r="O26" s="18"/>
      <c r="P26" s="18"/>
    </row>
    <row r="27" spans="3:16" x14ac:dyDescent="0.25"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3:16" x14ac:dyDescent="0.25"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3:16" x14ac:dyDescent="0.25">
      <c r="E29" s="18">
        <f>E7+E13+E20+E26</f>
        <v>123855.49</v>
      </c>
      <c r="F29" s="18"/>
      <c r="G29" s="18">
        <f>G7+G13+G20+G26</f>
        <v>128500</v>
      </c>
      <c r="H29" s="18"/>
      <c r="I29" s="18">
        <f>I7+I13+I20+I26</f>
        <v>126800</v>
      </c>
      <c r="J29" s="18"/>
      <c r="K29" s="18"/>
      <c r="L29" s="18"/>
      <c r="M29" s="18"/>
      <c r="N29" s="18"/>
      <c r="O29" s="18"/>
      <c r="P29" s="18"/>
    </row>
    <row r="30" spans="3:16" x14ac:dyDescent="0.25"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Евгения Дмитриевна</dc:creator>
  <cp:lastModifiedBy>Главный специалист-эксперт - Макаренко Т. В.</cp:lastModifiedBy>
  <cp:lastPrinted>2026-03-18T12:03:48Z</cp:lastPrinted>
  <dcterms:created xsi:type="dcterms:W3CDTF">2024-05-17T09:48:50Z</dcterms:created>
  <dcterms:modified xsi:type="dcterms:W3CDTF">2026-03-18T12:06:20Z</dcterms:modified>
</cp:coreProperties>
</file>