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firstSheet="1" activeTab="1"/>
  </bookViews>
  <sheets>
    <sheet name="3 пост." sheetId="15" state="hidden" r:id="rId1"/>
    <sheet name="3 пост. по наимененьшей" sheetId="21" r:id="rId2"/>
    <sheet name="4 пост." sheetId="20" state="hidden" r:id="rId3"/>
  </sheets>
  <definedNames>
    <definedName name="_xlnm.Print_Area" localSheetId="0">'3 пост.'!$A$1:$T$11</definedName>
    <definedName name="_xlnm.Print_Area" localSheetId="2">'4 пост.'!$A$1:$W$11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" i="21" l="1"/>
  <c r="S7" i="21"/>
  <c r="T8" i="21" l="1"/>
  <c r="R8" i="21"/>
  <c r="G7" i="21"/>
  <c r="S8" i="21" l="1"/>
  <c r="U8" i="21"/>
  <c r="H7" i="21"/>
  <c r="I7" i="21" s="1"/>
  <c r="L7" i="21"/>
  <c r="M7" i="21" s="1"/>
  <c r="J7" i="21"/>
  <c r="K7" i="21" s="1"/>
  <c r="R8" i="15"/>
  <c r="N7" i="21" l="1"/>
  <c r="O7" i="21"/>
  <c r="P7" i="21" s="1"/>
  <c r="Q7" i="21" s="1"/>
  <c r="H6" i="20"/>
  <c r="V6" i="20" s="1"/>
  <c r="G7" i="15"/>
  <c r="S7" i="15" s="1"/>
  <c r="S8" i="15" s="1"/>
  <c r="W6" i="20" l="1"/>
  <c r="O6" i="20"/>
  <c r="P6" i="20" s="1"/>
  <c r="U7" i="20" l="1"/>
  <c r="V7" i="20"/>
  <c r="M6" i="20"/>
  <c r="N6" i="20" s="1"/>
  <c r="K6" i="20"/>
  <c r="L6" i="20" s="1"/>
  <c r="I6" i="20"/>
  <c r="J6" i="20" s="1"/>
  <c r="T7" i="15"/>
  <c r="L7" i="15" l="1"/>
  <c r="M7" i="15" s="1"/>
  <c r="Q6" i="20"/>
  <c r="R6" i="20"/>
  <c r="S6" i="20" s="1"/>
  <c r="T6" i="20" s="1"/>
  <c r="J7" i="15"/>
  <c r="K7" i="15" s="1"/>
  <c r="H7" i="15"/>
  <c r="I7" i="15" s="1"/>
  <c r="N7" i="15" l="1"/>
  <c r="O7" i="15"/>
  <c r="P7" i="15" s="1"/>
  <c r="Q7" i="15" s="1"/>
</calcChain>
</file>

<file path=xl/sharedStrings.xml><?xml version="1.0" encoding="utf-8"?>
<sst xmlns="http://schemas.openxmlformats.org/spreadsheetml/2006/main" count="83" uniqueCount="41">
  <si>
    <t>Наименование</t>
  </si>
  <si>
    <t>Средняя ариф. цена за единицу</t>
  </si>
  <si>
    <t>Разница в квадрате</t>
  </si>
  <si>
    <t>Разница 2ой  и средней цены</t>
  </si>
  <si>
    <t>Среднее квад.отклонение</t>
  </si>
  <si>
    <t>Сумма, гр.7+гр.9+гр.11</t>
  </si>
  <si>
    <t>НМЦК по позиции</t>
  </si>
  <si>
    <t>Разница 1ой  и средней цены</t>
  </si>
  <si>
    <t>Разница 3ей и средней цены</t>
  </si>
  <si>
    <t xml:space="preserve">√ из гр.13 </t>
  </si>
  <si>
    <t>Сумма, гр.12/2 (кол-во цен-1)</t>
  </si>
  <si>
    <t>Количество товара</t>
  </si>
  <si>
    <t>Коэфф.вариации, %, гр.14/гр.5*100</t>
  </si>
  <si>
    <t>сумма 3х цен</t>
  </si>
  <si>
    <t>ИТОГО:</t>
  </si>
  <si>
    <t>Разница 4ей и средней цены</t>
  </si>
  <si>
    <t>сумма 4х цен</t>
  </si>
  <si>
    <t>Сумма, гр.8+гр.10+гр.12+гр.14</t>
  </si>
  <si>
    <t>Сумма, гр.15/3 (кол-во цен-1)</t>
  </si>
  <si>
    <t>√ из гр.16</t>
  </si>
  <si>
    <t>00</t>
  </si>
  <si>
    <t>КТРУ, ОКПД</t>
  </si>
  <si>
    <t>№ п/п</t>
  </si>
  <si>
    <t>Обоснование НМЦК</t>
  </si>
  <si>
    <t xml:space="preserve">Количество </t>
  </si>
  <si>
    <t>26.20.18.000-00000069</t>
  </si>
  <si>
    <t>МФУ</t>
  </si>
  <si>
    <t>Метод обоснования НМЦК: метод сопоставимых рыночных цен.</t>
  </si>
  <si>
    <t>Источник 1 
(реестр контрактов ЕИС, 
реестровая запись № 1151660820325000004)</t>
  </si>
  <si>
    <t>Источник 2 
(реестр контрактов ЕИС, 
реестровая запись № 3522000311925000003)</t>
  </si>
  <si>
    <t>Источник 3
(реестр контрактов ЕИС, 
реестровая запись № 3637701076525000010)</t>
  </si>
  <si>
    <t>Источник 4
(реестр контрактов ЕИС, 
реестровая запись № 2260901542325000048)</t>
  </si>
  <si>
    <t>Среднее квадратическое отклонение</t>
  </si>
  <si>
    <t>Коэффициент вариации, %, гр.17/гр.6*100</t>
  </si>
  <si>
    <t xml:space="preserve">Источник 1 </t>
  </si>
  <si>
    <t xml:space="preserve">Источник 2 </t>
  </si>
  <si>
    <t>Источник 3</t>
  </si>
  <si>
    <r>
      <t>26.20.40</t>
    </r>
    <r>
      <rPr>
        <sz val="12"/>
        <color rgb="FFFF0000"/>
        <rFont val="Times New Roman"/>
        <family val="1"/>
        <charset val="204"/>
      </rPr>
      <t>.120</t>
    </r>
    <r>
      <rPr>
        <sz val="12"/>
        <color theme="1"/>
        <rFont val="Times New Roman"/>
        <family val="1"/>
        <charset val="204"/>
      </rPr>
      <t>, 20.59.12.120-00000002</t>
    </r>
  </si>
  <si>
    <t>Количество (наименьшая цена, источник 1)</t>
  </si>
  <si>
    <t>НМЦК по позиции (наименьшая цена, источник 1)</t>
  </si>
  <si>
    <t>Картридж для Катюша М130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</si>
</sst>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(* #,##0.00_);_(* \(#,##0.00\);_(* &quot;-&quot;??_);_(@_)"/>
    <numFmt numFmtId="166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7A9E4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165" fontId="3" fillId="7" borderId="5" xfId="1" applyNumberFormat="1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4" fillId="0" borderId="5" xfId="0" applyNumberFormat="1" applyFont="1" applyBorder="1"/>
    <xf numFmtId="4" fontId="4" fillId="0" borderId="0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Fill="1" applyBorder="1"/>
    <xf numFmtId="2" fontId="2" fillId="0" borderId="0" xfId="0" applyNumberFormat="1" applyFont="1" applyBorder="1"/>
    <xf numFmtId="166" fontId="2" fillId="0" borderId="0" xfId="0" applyNumberFormat="1" applyFont="1" applyBorder="1"/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4" fontId="2" fillId="6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2" fillId="7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10" fontId="2" fillId="5" borderId="1" xfId="0" applyNumberFormat="1" applyFont="1" applyFill="1" applyBorder="1" applyAlignment="1">
      <alignment vertical="center"/>
    </xf>
    <xf numFmtId="0" fontId="2" fillId="8" borderId="1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4" fillId="0" borderId="5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4" fontId="2" fillId="9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0" xfId="0" applyFont="1"/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Fill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/>
    <xf numFmtId="2" fontId="5" fillId="0" borderId="0" xfId="0" applyNumberFormat="1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Fill="1" applyBorder="1"/>
    <xf numFmtId="0" fontId="5" fillId="0" borderId="0" xfId="0" applyFont="1"/>
    <xf numFmtId="49" fontId="2" fillId="7" borderId="5" xfId="0" applyNumberFormat="1" applyFont="1" applyFill="1" applyBorder="1" applyAlignment="1">
      <alignment horizontal="center" textRotation="90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165" fontId="6" fillId="0" borderId="5" xfId="1" applyNumberFormat="1" applyFont="1" applyFill="1" applyBorder="1" applyAlignment="1">
      <alignment horizontal="center" textRotation="90" wrapText="1"/>
    </xf>
    <xf numFmtId="49" fontId="5" fillId="0" borderId="5" xfId="0" applyNumberFormat="1" applyFont="1" applyFill="1" applyBorder="1" applyAlignment="1">
      <alignment textRotation="90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10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4" fontId="7" fillId="0" borderId="5" xfId="0" applyNumberFormat="1" applyFont="1" applyFill="1" applyBorder="1"/>
    <xf numFmtId="0" fontId="5" fillId="0" borderId="0" xfId="0" applyFont="1" applyFill="1" applyAlignment="1">
      <alignment horizontal="center" vertical="center"/>
    </xf>
    <xf numFmtId="4" fontId="7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/>
    <xf numFmtId="166" fontId="5" fillId="0" borderId="0" xfId="0" applyNumberFormat="1" applyFont="1" applyFill="1" applyBorder="1"/>
    <xf numFmtId="4" fontId="5" fillId="10" borderId="1" xfId="0" applyNumberFormat="1" applyFont="1" applyFill="1" applyBorder="1" applyAlignment="1">
      <alignment vertical="center"/>
    </xf>
    <xf numFmtId="4" fontId="5" fillId="10" borderId="1" xfId="0" applyNumberFormat="1" applyFont="1" applyFill="1" applyBorder="1" applyAlignment="1">
      <alignment horizontal="right" vertical="center"/>
    </xf>
    <xf numFmtId="3" fontId="5" fillId="10" borderId="1" xfId="0" applyNumberFormat="1" applyFont="1" applyFill="1" applyBorder="1" applyAlignment="1">
      <alignment horizontal="center" vertical="center"/>
    </xf>
    <xf numFmtId="165" fontId="6" fillId="0" borderId="5" xfId="1" applyNumberFormat="1" applyFont="1" applyFill="1" applyBorder="1" applyAlignment="1">
      <alignment horizontal="center" textRotation="90" wrapText="1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49" fontId="5" fillId="0" borderId="5" xfId="0" applyNumberFormat="1" applyFont="1" applyFill="1" applyBorder="1" applyAlignment="1">
      <alignment horizontal="center" textRotation="90"/>
    </xf>
    <xf numFmtId="0" fontId="5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165" fontId="6" fillId="0" borderId="2" xfId="1" applyNumberFormat="1" applyFont="1" applyFill="1" applyBorder="1" applyAlignment="1">
      <alignment horizontal="center" textRotation="90" wrapText="1"/>
    </xf>
    <xf numFmtId="165" fontId="6" fillId="0" borderId="5" xfId="1" applyNumberFormat="1" applyFont="1" applyFill="1" applyBorder="1" applyAlignment="1">
      <alignment horizont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textRotation="90" wrapText="1"/>
    </xf>
    <xf numFmtId="0" fontId="5" fillId="0" borderId="5" xfId="0" applyFont="1" applyFill="1" applyBorder="1" applyAlignment="1">
      <alignment horizontal="center" textRotation="90" wrapText="1"/>
    </xf>
    <xf numFmtId="0" fontId="5" fillId="0" borderId="2" xfId="0" applyFont="1" applyFill="1" applyBorder="1" applyAlignment="1">
      <alignment horizontal="center" textRotation="90"/>
    </xf>
    <xf numFmtId="0" fontId="5" fillId="0" borderId="5" xfId="0" applyFont="1" applyFill="1" applyBorder="1" applyAlignment="1">
      <alignment horizontal="center" textRotation="90"/>
    </xf>
    <xf numFmtId="0" fontId="5" fillId="10" borderId="2" xfId="0" applyFont="1" applyFill="1" applyBorder="1" applyAlignment="1">
      <alignment horizontal="center" textRotation="90"/>
    </xf>
    <xf numFmtId="0" fontId="5" fillId="10" borderId="5" xfId="0" applyFont="1" applyFill="1" applyBorder="1" applyAlignment="1">
      <alignment horizontal="center" textRotation="90"/>
    </xf>
    <xf numFmtId="0" fontId="5" fillId="0" borderId="2" xfId="0" applyFont="1" applyBorder="1" applyAlignment="1">
      <alignment horizontal="center" textRotation="90" wrapText="1"/>
    </xf>
    <xf numFmtId="0" fontId="5" fillId="0" borderId="5" xfId="0" applyFont="1" applyBorder="1" applyAlignment="1">
      <alignment horizontal="center" textRotation="90" wrapText="1"/>
    </xf>
    <xf numFmtId="0" fontId="5" fillId="10" borderId="1" xfId="0" applyFont="1" applyFill="1" applyBorder="1" applyAlignment="1">
      <alignment horizontal="center" textRotation="90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textRotation="90" wrapText="1"/>
    </xf>
    <xf numFmtId="0" fontId="2" fillId="8" borderId="5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165" fontId="3" fillId="2" borderId="2" xfId="1" applyNumberFormat="1" applyFont="1" applyFill="1" applyBorder="1" applyAlignment="1">
      <alignment horizontal="center" textRotation="90" wrapText="1"/>
    </xf>
    <xf numFmtId="165" fontId="3" fillId="2" borderId="5" xfId="1" applyNumberFormat="1" applyFont="1" applyFill="1" applyBorder="1" applyAlignment="1">
      <alignment horizontal="center" textRotation="90" wrapText="1"/>
    </xf>
    <xf numFmtId="165" fontId="3" fillId="3" borderId="2" xfId="1" applyNumberFormat="1" applyFont="1" applyFill="1" applyBorder="1" applyAlignment="1">
      <alignment horizontal="center" textRotation="90" wrapText="1"/>
    </xf>
    <xf numFmtId="165" fontId="3" fillId="3" borderId="5" xfId="1" applyNumberFormat="1" applyFont="1" applyFill="1" applyBorder="1" applyAlignment="1">
      <alignment horizontal="center" textRotation="90" wrapText="1"/>
    </xf>
    <xf numFmtId="165" fontId="3" fillId="4" borderId="2" xfId="1" applyNumberFormat="1" applyFont="1" applyFill="1" applyBorder="1" applyAlignment="1">
      <alignment horizontal="center" textRotation="90" wrapText="1"/>
    </xf>
    <xf numFmtId="165" fontId="3" fillId="4" borderId="5" xfId="1" applyNumberFormat="1" applyFont="1" applyFill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textRotation="90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65" fontId="3" fillId="9" borderId="2" xfId="1" applyNumberFormat="1" applyFont="1" applyFill="1" applyBorder="1" applyAlignment="1">
      <alignment horizontal="center" textRotation="90" wrapText="1"/>
    </xf>
    <xf numFmtId="165" fontId="3" fillId="9" borderId="5" xfId="1" applyNumberFormat="1" applyFont="1" applyFill="1" applyBorder="1" applyAlignment="1">
      <alignment horizontal="center" textRotation="90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textRotation="90" wrapText="1"/>
    </xf>
    <xf numFmtId="0" fontId="2" fillId="5" borderId="5" xfId="0" applyFont="1" applyFill="1" applyBorder="1" applyAlignment="1">
      <alignment horizontal="center" textRotation="90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F7A9E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view="pageBreakPreview" zoomScaleNormal="100" zoomScaleSheetLayoutView="100" workbookViewId="0">
      <selection activeCell="B7" sqref="B7"/>
    </sheetView>
  </sheetViews>
  <sheetFormatPr defaultColWidth="9.140625" defaultRowHeight="15.75" x14ac:dyDescent="0.25"/>
  <cols>
    <col min="1" max="1" width="7.85546875" style="43" customWidth="1"/>
    <col min="2" max="2" width="24.42578125" style="41" customWidth="1"/>
    <col min="3" max="3" width="31" style="41" customWidth="1"/>
    <col min="4" max="4" width="11.140625" style="50" customWidth="1"/>
    <col min="5" max="5" width="11" style="41" customWidth="1"/>
    <col min="6" max="6" width="10.42578125" style="41" customWidth="1"/>
    <col min="7" max="8" width="9.85546875" style="51" customWidth="1"/>
    <col min="9" max="9" width="15.7109375" style="51" customWidth="1"/>
    <col min="10" max="10" width="10.140625" style="51" customWidth="1"/>
    <col min="11" max="11" width="13.42578125" style="51" customWidth="1"/>
    <col min="12" max="12" width="10.7109375" style="51" customWidth="1"/>
    <col min="13" max="13" width="14.5703125" style="51" customWidth="1"/>
    <col min="14" max="14" width="15.85546875" style="51" customWidth="1"/>
    <col min="15" max="15" width="14.85546875" style="51" customWidth="1"/>
    <col min="16" max="16" width="10.7109375" style="51" customWidth="1"/>
    <col min="17" max="17" width="8.5703125" style="51" customWidth="1"/>
    <col min="18" max="18" width="8.85546875" style="51" customWidth="1"/>
    <col min="19" max="19" width="14" style="51" customWidth="1"/>
    <col min="20" max="20" width="11.140625" style="79" customWidth="1"/>
    <col min="21" max="16384" width="9.140625" style="41"/>
  </cols>
  <sheetData>
    <row r="1" spans="1:20" x14ac:dyDescent="0.25">
      <c r="A1" s="94" t="s">
        <v>23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0" x14ac:dyDescent="0.25">
      <c r="A2" s="113" t="s">
        <v>27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4" spans="1:20" ht="32.25" customHeight="1" x14ac:dyDescent="0.25">
      <c r="A4" s="114" t="s">
        <v>22</v>
      </c>
      <c r="B4" s="116" t="s">
        <v>21</v>
      </c>
      <c r="C4" s="118" t="s">
        <v>0</v>
      </c>
      <c r="D4" s="110" t="s">
        <v>34</v>
      </c>
      <c r="E4" s="110" t="s">
        <v>35</v>
      </c>
      <c r="F4" s="110" t="s">
        <v>36</v>
      </c>
      <c r="G4" s="112" t="s">
        <v>1</v>
      </c>
      <c r="H4" s="99" t="s">
        <v>7</v>
      </c>
      <c r="I4" s="99" t="s">
        <v>2</v>
      </c>
      <c r="J4" s="99" t="s">
        <v>3</v>
      </c>
      <c r="K4" s="99" t="s">
        <v>2</v>
      </c>
      <c r="L4" s="99" t="s">
        <v>8</v>
      </c>
      <c r="M4" s="99" t="s">
        <v>2</v>
      </c>
      <c r="N4" s="101" t="s">
        <v>4</v>
      </c>
      <c r="O4" s="102"/>
      <c r="P4" s="103"/>
      <c r="Q4" s="104" t="s">
        <v>12</v>
      </c>
      <c r="R4" s="106" t="s">
        <v>24</v>
      </c>
      <c r="S4" s="108" t="s">
        <v>6</v>
      </c>
      <c r="T4" s="104" t="s">
        <v>13</v>
      </c>
    </row>
    <row r="5" spans="1:20" ht="266.25" customHeight="1" x14ac:dyDescent="0.25">
      <c r="A5" s="115"/>
      <c r="B5" s="117"/>
      <c r="C5" s="118"/>
      <c r="D5" s="111"/>
      <c r="E5" s="111"/>
      <c r="F5" s="111"/>
      <c r="G5" s="112"/>
      <c r="H5" s="100"/>
      <c r="I5" s="100"/>
      <c r="J5" s="100"/>
      <c r="K5" s="100"/>
      <c r="L5" s="100"/>
      <c r="M5" s="100"/>
      <c r="N5" s="68" t="s">
        <v>5</v>
      </c>
      <c r="O5" s="68" t="s">
        <v>10</v>
      </c>
      <c r="P5" s="69" t="s">
        <v>9</v>
      </c>
      <c r="Q5" s="105"/>
      <c r="R5" s="107"/>
      <c r="S5" s="109"/>
      <c r="T5" s="105"/>
    </row>
    <row r="6" spans="1:20" x14ac:dyDescent="0.25">
      <c r="A6" s="42" t="s">
        <v>20</v>
      </c>
      <c r="B6" s="43">
        <v>0</v>
      </c>
      <c r="C6" s="44">
        <v>1</v>
      </c>
      <c r="D6" s="45">
        <v>2</v>
      </c>
      <c r="E6" s="45">
        <v>3</v>
      </c>
      <c r="F6" s="45">
        <v>4</v>
      </c>
      <c r="G6" s="70">
        <v>5</v>
      </c>
      <c r="H6" s="70">
        <v>6</v>
      </c>
      <c r="I6" s="70">
        <v>7</v>
      </c>
      <c r="J6" s="70">
        <v>8</v>
      </c>
      <c r="K6" s="70">
        <v>9</v>
      </c>
      <c r="L6" s="70">
        <v>10</v>
      </c>
      <c r="M6" s="70">
        <v>11</v>
      </c>
      <c r="N6" s="70">
        <v>12</v>
      </c>
      <c r="O6" s="70">
        <v>13</v>
      </c>
      <c r="P6" s="70">
        <v>14</v>
      </c>
      <c r="Q6" s="71">
        <v>15</v>
      </c>
      <c r="R6" s="71">
        <v>16</v>
      </c>
      <c r="S6" s="72">
        <v>17</v>
      </c>
      <c r="T6" s="72"/>
    </row>
    <row r="7" spans="1:20" ht="31.5" x14ac:dyDescent="0.25">
      <c r="A7" s="46">
        <v>1</v>
      </c>
      <c r="B7" s="47" t="s">
        <v>37</v>
      </c>
      <c r="C7" s="48" t="s">
        <v>26</v>
      </c>
      <c r="D7" s="49">
        <v>70000</v>
      </c>
      <c r="E7" s="49">
        <v>71400</v>
      </c>
      <c r="F7" s="49">
        <v>72800</v>
      </c>
      <c r="G7" s="83">
        <f>ROUND(AVERAGE(D7+E7+F7)/3,2)</f>
        <v>71400</v>
      </c>
      <c r="H7" s="73">
        <f>SUM(D7-G7)</f>
        <v>-1400</v>
      </c>
      <c r="I7" s="73">
        <f>POWER(H7,2)</f>
        <v>1960000</v>
      </c>
      <c r="J7" s="73">
        <f>SUM(E7-G7)</f>
        <v>0</v>
      </c>
      <c r="K7" s="73">
        <f>POWER(J7,2)</f>
        <v>0</v>
      </c>
      <c r="L7" s="73">
        <f>SUM(F7-G7)</f>
        <v>1400</v>
      </c>
      <c r="M7" s="73">
        <f>POWER(L7,2)</f>
        <v>1960000</v>
      </c>
      <c r="N7" s="73">
        <f>SUM(I7+K7+M7)</f>
        <v>3920000</v>
      </c>
      <c r="O7" s="73">
        <f>SUM(I7+K7+M7)/2</f>
        <v>1960000</v>
      </c>
      <c r="P7" s="73">
        <f>SQRT(O7)</f>
        <v>1400</v>
      </c>
      <c r="Q7" s="74">
        <f>SUM(P7/G7)</f>
        <v>1.9607843137254902E-2</v>
      </c>
      <c r="R7" s="85">
        <v>8</v>
      </c>
      <c r="S7" s="84">
        <f>ROUND(R7*G7,2)</f>
        <v>571200</v>
      </c>
      <c r="T7" s="75">
        <f>D7+E7+F7</f>
        <v>214200</v>
      </c>
    </row>
    <row r="8" spans="1:20" x14ac:dyDescent="0.25">
      <c r="I8" s="76"/>
      <c r="J8" s="76"/>
      <c r="K8" s="76"/>
      <c r="L8" s="76"/>
      <c r="M8" s="76"/>
      <c r="N8" s="76"/>
      <c r="O8" s="76"/>
      <c r="P8" s="95" t="s">
        <v>14</v>
      </c>
      <c r="Q8" s="96"/>
      <c r="R8" s="77">
        <f>SUM(R7:R7)</f>
        <v>8</v>
      </c>
      <c r="S8" s="78">
        <f>SUM(S7:S7)</f>
        <v>571200</v>
      </c>
    </row>
    <row r="9" spans="1:20" x14ac:dyDescent="0.25">
      <c r="I9" s="76"/>
      <c r="J9" s="76"/>
      <c r="K9" s="76"/>
      <c r="L9" s="76"/>
      <c r="M9" s="76"/>
      <c r="N9" s="76"/>
      <c r="O9" s="76"/>
      <c r="P9" s="76"/>
      <c r="Q9" s="80"/>
      <c r="R9" s="76"/>
      <c r="S9" s="81"/>
    </row>
    <row r="10" spans="1:20" s="59" customFormat="1" x14ac:dyDescent="0.25">
      <c r="A10" s="58"/>
      <c r="D10" s="50"/>
      <c r="G10" s="51"/>
      <c r="H10" s="51"/>
      <c r="I10" s="76"/>
      <c r="J10" s="76"/>
      <c r="K10" s="76"/>
      <c r="L10" s="76"/>
      <c r="M10" s="76"/>
      <c r="N10" s="76"/>
      <c r="O10" s="76"/>
      <c r="P10" s="76"/>
      <c r="Q10" s="80"/>
      <c r="R10" s="76"/>
      <c r="S10" s="81"/>
      <c r="T10" s="79"/>
    </row>
    <row r="11" spans="1:20" s="59" customFormat="1" x14ac:dyDescent="0.25">
      <c r="A11" s="58"/>
      <c r="D11" s="50"/>
      <c r="G11" s="51"/>
      <c r="H11" s="51"/>
      <c r="I11" s="76"/>
      <c r="J11" s="76"/>
      <c r="K11" s="76"/>
      <c r="L11" s="76"/>
      <c r="M11" s="76"/>
      <c r="N11" s="76"/>
      <c r="O11" s="76"/>
      <c r="P11" s="76"/>
      <c r="Q11" s="80"/>
      <c r="R11" s="76"/>
      <c r="S11" s="81"/>
      <c r="T11" s="79"/>
    </row>
    <row r="12" spans="1:20" x14ac:dyDescent="0.25"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81"/>
    </row>
    <row r="13" spans="1:20" x14ac:dyDescent="0.25"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81"/>
    </row>
    <row r="14" spans="1:20" x14ac:dyDescent="0.25">
      <c r="C14" s="51"/>
      <c r="J14" s="97"/>
      <c r="K14" s="97"/>
      <c r="L14" s="97"/>
      <c r="M14" s="97"/>
      <c r="S14" s="67"/>
    </row>
    <row r="15" spans="1:20" x14ac:dyDescent="0.25">
      <c r="C15" s="53"/>
      <c r="D15" s="54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</row>
    <row r="16" spans="1:20" x14ac:dyDescent="0.25">
      <c r="C16" s="53"/>
      <c r="D16" s="54"/>
      <c r="E16" s="55"/>
      <c r="F16" s="52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82"/>
      <c r="R16" s="82"/>
      <c r="S16" s="67"/>
    </row>
    <row r="17" spans="3:19" x14ac:dyDescent="0.25">
      <c r="C17" s="53"/>
      <c r="D17" s="54"/>
      <c r="E17" s="55"/>
      <c r="F17" s="52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82"/>
      <c r="R17" s="82"/>
      <c r="S17" s="67"/>
    </row>
    <row r="18" spans="3:19" x14ac:dyDescent="0.25">
      <c r="C18" s="53"/>
      <c r="D18" s="54"/>
      <c r="E18" s="55"/>
      <c r="F18" s="52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82"/>
      <c r="R18" s="82"/>
      <c r="S18" s="67"/>
    </row>
    <row r="19" spans="3:19" x14ac:dyDescent="0.25">
      <c r="C19" s="53"/>
      <c r="D19" s="54"/>
      <c r="E19" s="55"/>
      <c r="F19" s="52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82"/>
      <c r="R19" s="82"/>
      <c r="S19" s="67"/>
    </row>
    <row r="20" spans="3:19" x14ac:dyDescent="0.25">
      <c r="C20" s="53"/>
      <c r="D20" s="54"/>
      <c r="E20" s="52"/>
      <c r="F20" s="52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82"/>
      <c r="R20" s="82"/>
      <c r="S20" s="67"/>
    </row>
    <row r="21" spans="3:19" x14ac:dyDescent="0.25">
      <c r="C21" s="57"/>
      <c r="D21" s="54"/>
      <c r="E21" s="52"/>
      <c r="F21" s="52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82"/>
      <c r="R21" s="82"/>
      <c r="S21" s="67"/>
    </row>
    <row r="22" spans="3:19" x14ac:dyDescent="0.25">
      <c r="C22" s="52"/>
      <c r="D22" s="54"/>
      <c r="E22" s="52"/>
      <c r="F22" s="52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</row>
    <row r="23" spans="3:19" x14ac:dyDescent="0.25">
      <c r="C23" s="52"/>
      <c r="D23" s="54"/>
      <c r="E23" s="52"/>
      <c r="F23" s="52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</row>
    <row r="24" spans="3:19" x14ac:dyDescent="0.25">
      <c r="C24" s="53"/>
      <c r="D24" s="54"/>
      <c r="E24" s="52"/>
      <c r="F24" s="52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</row>
    <row r="25" spans="3:19" x14ac:dyDescent="0.25">
      <c r="C25" s="53"/>
      <c r="D25" s="54"/>
      <c r="E25" s="52"/>
      <c r="F25" s="52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</row>
    <row r="26" spans="3:19" x14ac:dyDescent="0.25">
      <c r="C26" s="53"/>
      <c r="D26" s="54"/>
      <c r="E26" s="52"/>
      <c r="F26" s="52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</row>
    <row r="27" spans="3:19" x14ac:dyDescent="0.25">
      <c r="C27" s="53"/>
      <c r="D27" s="54"/>
      <c r="E27" s="52"/>
      <c r="F27" s="52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</row>
    <row r="28" spans="3:19" x14ac:dyDescent="0.25">
      <c r="C28" s="53"/>
      <c r="D28" s="54"/>
      <c r="E28" s="52"/>
      <c r="F28" s="52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</row>
    <row r="29" spans="3:19" x14ac:dyDescent="0.25">
      <c r="C29" s="53"/>
      <c r="D29" s="54"/>
      <c r="E29" s="52"/>
      <c r="F29" s="52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</row>
    <row r="30" spans="3:19" x14ac:dyDescent="0.25">
      <c r="C30" s="57"/>
      <c r="D30" s="54"/>
      <c r="E30" s="52"/>
      <c r="F30" s="52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</row>
    <row r="31" spans="3:19" x14ac:dyDescent="0.25">
      <c r="C31" s="52"/>
      <c r="D31" s="54"/>
      <c r="E31" s="52"/>
      <c r="F31" s="52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</row>
    <row r="32" spans="3:19" x14ac:dyDescent="0.25">
      <c r="C32" s="52"/>
      <c r="D32" s="54"/>
      <c r="E32" s="52"/>
      <c r="F32" s="52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</row>
    <row r="33" spans="3:19" x14ac:dyDescent="0.25">
      <c r="C33" s="52"/>
      <c r="D33" s="54"/>
      <c r="E33" s="52"/>
      <c r="F33" s="52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</row>
    <row r="34" spans="3:19" x14ac:dyDescent="0.25">
      <c r="C34" s="52"/>
      <c r="D34" s="54"/>
      <c r="E34" s="52"/>
      <c r="F34" s="52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</row>
    <row r="35" spans="3:19" x14ac:dyDescent="0.25">
      <c r="C35" s="52"/>
      <c r="D35" s="54"/>
      <c r="E35" s="52"/>
      <c r="F35" s="52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</row>
  </sheetData>
  <mergeCells count="23">
    <mergeCell ref="A2:T2"/>
    <mergeCell ref="L4:L5"/>
    <mergeCell ref="A4:A5"/>
    <mergeCell ref="B4:B5"/>
    <mergeCell ref="C4:C5"/>
    <mergeCell ref="D4:D5"/>
    <mergeCell ref="E4:E5"/>
    <mergeCell ref="A1:T1"/>
    <mergeCell ref="P8:Q8"/>
    <mergeCell ref="J14:M14"/>
    <mergeCell ref="E15:S15"/>
    <mergeCell ref="M4:M5"/>
    <mergeCell ref="N4:P4"/>
    <mergeCell ref="Q4:Q5"/>
    <mergeCell ref="R4:R5"/>
    <mergeCell ref="S4:S5"/>
    <mergeCell ref="F4:F5"/>
    <mergeCell ref="T4:T5"/>
    <mergeCell ref="G4:G5"/>
    <mergeCell ref="H4:H5"/>
    <mergeCell ref="I4:I5"/>
    <mergeCell ref="J4:J5"/>
    <mergeCell ref="K4:K5"/>
  </mergeCells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5"/>
  <sheetViews>
    <sheetView tabSelected="1" view="pageBreakPreview" topLeftCell="C1" zoomScale="110" zoomScaleNormal="100" zoomScaleSheetLayoutView="110" workbookViewId="0">
      <selection activeCell="D10" sqref="D10"/>
    </sheetView>
  </sheetViews>
  <sheetFormatPr defaultColWidth="9.140625" defaultRowHeight="15.75" x14ac:dyDescent="0.25"/>
  <cols>
    <col min="1" max="1" width="7.85546875" style="87" customWidth="1"/>
    <col min="2" max="2" width="24.42578125" style="63" hidden="1" customWidth="1"/>
    <col min="3" max="3" width="22.85546875" style="63" customWidth="1"/>
    <col min="4" max="4" width="11.140625" style="50" customWidth="1"/>
    <col min="5" max="5" width="11" style="63" customWidth="1"/>
    <col min="6" max="6" width="10.42578125" style="63" customWidth="1"/>
    <col min="7" max="7" width="10.85546875" style="89" customWidth="1"/>
    <col min="8" max="8" width="11.140625" style="89" customWidth="1"/>
    <col min="9" max="9" width="9.85546875" style="89" customWidth="1"/>
    <col min="10" max="10" width="9.28515625" style="89" customWidth="1"/>
    <col min="11" max="11" width="9.5703125" style="89" customWidth="1"/>
    <col min="12" max="12" width="11.28515625" style="89" customWidth="1"/>
    <col min="13" max="13" width="9.5703125" style="89" customWidth="1"/>
    <col min="14" max="14" width="11.85546875" style="89" customWidth="1"/>
    <col min="15" max="15" width="10.42578125" style="89" customWidth="1"/>
    <col min="16" max="16" width="9.28515625" style="89" customWidth="1"/>
    <col min="17" max="17" width="8.5703125" style="89" customWidth="1"/>
    <col min="18" max="18" width="8.85546875" style="89" customWidth="1"/>
    <col min="19" max="19" width="14" style="89" customWidth="1"/>
    <col min="20" max="20" width="8.85546875" style="89" customWidth="1"/>
    <col min="21" max="21" width="14" style="89" customWidth="1"/>
    <col min="22" max="16384" width="9.140625" style="63"/>
  </cols>
  <sheetData>
    <row r="1" spans="1:21" x14ac:dyDescent="0.25">
      <c r="A1" s="94" t="s">
        <v>23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1" x14ac:dyDescent="0.25">
      <c r="A2" s="113" t="s">
        <v>27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</row>
    <row r="4" spans="1:21" ht="32.25" customHeight="1" x14ac:dyDescent="0.25">
      <c r="A4" s="114" t="s">
        <v>22</v>
      </c>
      <c r="B4" s="116" t="s">
        <v>21</v>
      </c>
      <c r="C4" s="118" t="s">
        <v>0</v>
      </c>
      <c r="D4" s="110" t="s">
        <v>34</v>
      </c>
      <c r="E4" s="110" t="s">
        <v>35</v>
      </c>
      <c r="F4" s="110" t="s">
        <v>36</v>
      </c>
      <c r="G4" s="119" t="s">
        <v>1</v>
      </c>
      <c r="H4" s="99" t="s">
        <v>7</v>
      </c>
      <c r="I4" s="99" t="s">
        <v>2</v>
      </c>
      <c r="J4" s="99" t="s">
        <v>3</v>
      </c>
      <c r="K4" s="99" t="s">
        <v>2</v>
      </c>
      <c r="L4" s="99" t="s">
        <v>8</v>
      </c>
      <c r="M4" s="99" t="s">
        <v>2</v>
      </c>
      <c r="N4" s="101" t="s">
        <v>4</v>
      </c>
      <c r="O4" s="102"/>
      <c r="P4" s="103"/>
      <c r="Q4" s="104" t="s">
        <v>12</v>
      </c>
      <c r="R4" s="106" t="s">
        <v>24</v>
      </c>
      <c r="S4" s="106" t="s">
        <v>6</v>
      </c>
      <c r="T4" s="108" t="s">
        <v>38</v>
      </c>
      <c r="U4" s="108" t="s">
        <v>39</v>
      </c>
    </row>
    <row r="5" spans="1:21" ht="266.25" customHeight="1" x14ac:dyDescent="0.25">
      <c r="A5" s="115"/>
      <c r="B5" s="117"/>
      <c r="C5" s="118"/>
      <c r="D5" s="111"/>
      <c r="E5" s="111"/>
      <c r="F5" s="111"/>
      <c r="G5" s="119"/>
      <c r="H5" s="100"/>
      <c r="I5" s="100"/>
      <c r="J5" s="100"/>
      <c r="K5" s="100"/>
      <c r="L5" s="100"/>
      <c r="M5" s="100"/>
      <c r="N5" s="86" t="s">
        <v>5</v>
      </c>
      <c r="O5" s="86" t="s">
        <v>10</v>
      </c>
      <c r="P5" s="93" t="s">
        <v>9</v>
      </c>
      <c r="Q5" s="105"/>
      <c r="R5" s="107"/>
      <c r="S5" s="107"/>
      <c r="T5" s="109"/>
      <c r="U5" s="109"/>
    </row>
    <row r="6" spans="1:21" x14ac:dyDescent="0.25">
      <c r="A6" s="42" t="s">
        <v>20</v>
      </c>
      <c r="B6" s="87">
        <v>0</v>
      </c>
      <c r="C6" s="44">
        <v>1</v>
      </c>
      <c r="D6" s="45">
        <v>2</v>
      </c>
      <c r="E6" s="45">
        <v>3</v>
      </c>
      <c r="F6" s="45">
        <v>4</v>
      </c>
      <c r="G6" s="70">
        <v>5</v>
      </c>
      <c r="H6" s="70">
        <v>6</v>
      </c>
      <c r="I6" s="70">
        <v>7</v>
      </c>
      <c r="J6" s="70">
        <v>8</v>
      </c>
      <c r="K6" s="70">
        <v>9</v>
      </c>
      <c r="L6" s="70">
        <v>10</v>
      </c>
      <c r="M6" s="70">
        <v>11</v>
      </c>
      <c r="N6" s="70">
        <v>12</v>
      </c>
      <c r="O6" s="70">
        <v>13</v>
      </c>
      <c r="P6" s="70">
        <v>14</v>
      </c>
      <c r="Q6" s="71">
        <v>15</v>
      </c>
      <c r="R6" s="71">
        <v>16</v>
      </c>
      <c r="S6" s="72">
        <v>17</v>
      </c>
      <c r="T6" s="71">
        <v>16</v>
      </c>
      <c r="U6" s="72">
        <v>17</v>
      </c>
    </row>
    <row r="7" spans="1:21" ht="31.5" x14ac:dyDescent="0.25">
      <c r="A7" s="46">
        <v>1</v>
      </c>
      <c r="B7" s="47" t="s">
        <v>37</v>
      </c>
      <c r="C7" s="48" t="s">
        <v>40</v>
      </c>
      <c r="D7" s="49">
        <v>1590</v>
      </c>
      <c r="E7" s="49">
        <v>1640</v>
      </c>
      <c r="F7" s="49">
        <v>1640</v>
      </c>
      <c r="G7" s="73">
        <f>ROUND(AVERAGE(D7+E7+F7)/3,2)</f>
        <v>1623.33</v>
      </c>
      <c r="H7" s="73">
        <f>SUM(D7-G7)</f>
        <v>-33.329999999999927</v>
      </c>
      <c r="I7" s="73">
        <f>POWER(H7,2)</f>
        <v>1110.8888999999951</v>
      </c>
      <c r="J7" s="73">
        <f>SUM(E7-G7)</f>
        <v>16.670000000000073</v>
      </c>
      <c r="K7" s="73">
        <f>POWER(J7,2)</f>
        <v>277.88890000000242</v>
      </c>
      <c r="L7" s="73">
        <f>SUM(F7-G7)</f>
        <v>16.670000000000073</v>
      </c>
      <c r="M7" s="73">
        <f>POWER(L7,2)</f>
        <v>277.88890000000242</v>
      </c>
      <c r="N7" s="73">
        <f>SUM(I7+K7+M7)</f>
        <v>1666.6667</v>
      </c>
      <c r="O7" s="73">
        <f>SUM(I7+K7+M7)/2</f>
        <v>833.33335</v>
      </c>
      <c r="P7" s="73">
        <f>SQRT(O7)</f>
        <v>28.867513748156423</v>
      </c>
      <c r="Q7" s="74">
        <f>SUM(P7/G7)</f>
        <v>1.7782899193729201E-2</v>
      </c>
      <c r="R7" s="91">
        <v>32</v>
      </c>
      <c r="S7" s="92">
        <f>ROUND(R7*G7,2)</f>
        <v>51946.559999999998</v>
      </c>
      <c r="T7" s="85">
        <v>32</v>
      </c>
      <c r="U7" s="84">
        <f>ROUND(D7*T7,2)</f>
        <v>50880</v>
      </c>
    </row>
    <row r="8" spans="1:21" x14ac:dyDescent="0.25">
      <c r="I8" s="88"/>
      <c r="J8" s="88"/>
      <c r="K8" s="88"/>
      <c r="L8" s="88"/>
      <c r="M8" s="88"/>
      <c r="N8" s="88"/>
      <c r="O8" s="88"/>
      <c r="P8" s="95" t="s">
        <v>14</v>
      </c>
      <c r="Q8" s="96"/>
      <c r="R8" s="77">
        <f>SUM(R7:R7)</f>
        <v>32</v>
      </c>
      <c r="S8" s="78">
        <f>SUM(S7:S7)</f>
        <v>51946.559999999998</v>
      </c>
      <c r="T8" s="77">
        <f>SUM(T7:T7)</f>
        <v>32</v>
      </c>
      <c r="U8" s="78">
        <f>SUM(U7:U7)</f>
        <v>50880</v>
      </c>
    </row>
    <row r="9" spans="1:21" x14ac:dyDescent="0.25">
      <c r="I9" s="88"/>
      <c r="J9" s="88"/>
      <c r="K9" s="88"/>
      <c r="L9" s="88"/>
      <c r="M9" s="88"/>
      <c r="N9" s="88"/>
      <c r="O9" s="88"/>
      <c r="P9" s="88"/>
      <c r="Q9" s="80"/>
      <c r="R9" s="88"/>
      <c r="S9" s="81"/>
      <c r="T9" s="88"/>
      <c r="U9" s="81"/>
    </row>
    <row r="10" spans="1:21" x14ac:dyDescent="0.25">
      <c r="I10" s="88"/>
      <c r="J10" s="88"/>
      <c r="K10" s="88"/>
      <c r="L10" s="88"/>
      <c r="M10" s="88"/>
      <c r="N10" s="88"/>
      <c r="O10" s="88"/>
      <c r="P10" s="88"/>
      <c r="Q10" s="80"/>
      <c r="R10" s="88"/>
      <c r="S10" s="81"/>
      <c r="T10" s="88"/>
      <c r="U10" s="81"/>
    </row>
    <row r="11" spans="1:21" x14ac:dyDescent="0.25">
      <c r="I11" s="88"/>
      <c r="J11" s="88"/>
      <c r="K11" s="88"/>
      <c r="L11" s="88"/>
      <c r="M11" s="88"/>
      <c r="N11" s="88"/>
      <c r="O11" s="88"/>
      <c r="P11" s="88"/>
      <c r="Q11" s="80"/>
      <c r="R11" s="88"/>
      <c r="S11" s="81"/>
      <c r="T11" s="88"/>
      <c r="U11" s="81"/>
    </row>
    <row r="12" spans="1:21" x14ac:dyDescent="0.25"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1"/>
      <c r="T12" s="88"/>
      <c r="U12" s="81"/>
    </row>
    <row r="13" spans="1:21" x14ac:dyDescent="0.25"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1"/>
      <c r="T13" s="88"/>
      <c r="U13" s="81"/>
    </row>
    <row r="14" spans="1:21" x14ac:dyDescent="0.25">
      <c r="C14" s="89"/>
      <c r="J14" s="97"/>
      <c r="K14" s="97"/>
      <c r="L14" s="97"/>
      <c r="M14" s="97"/>
      <c r="S14" s="90"/>
      <c r="U14" s="90"/>
    </row>
    <row r="15" spans="1:21" x14ac:dyDescent="0.25">
      <c r="C15" s="53"/>
      <c r="D15" s="54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0"/>
      <c r="U15" s="90"/>
    </row>
    <row r="16" spans="1:21" x14ac:dyDescent="0.25">
      <c r="C16" s="53"/>
      <c r="D16" s="54"/>
      <c r="E16" s="90"/>
      <c r="F16" s="52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82"/>
      <c r="R16" s="82"/>
      <c r="S16" s="90"/>
      <c r="T16" s="82"/>
      <c r="U16" s="90"/>
    </row>
    <row r="17" spans="3:21" x14ac:dyDescent="0.25">
      <c r="C17" s="53"/>
      <c r="D17" s="54"/>
      <c r="E17" s="90"/>
      <c r="F17" s="52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82"/>
      <c r="R17" s="82"/>
      <c r="S17" s="90"/>
      <c r="T17" s="82"/>
      <c r="U17" s="90"/>
    </row>
    <row r="18" spans="3:21" x14ac:dyDescent="0.25">
      <c r="C18" s="53"/>
      <c r="D18" s="54"/>
      <c r="E18" s="90"/>
      <c r="F18" s="52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82"/>
      <c r="R18" s="82"/>
      <c r="S18" s="90"/>
      <c r="T18" s="82"/>
      <c r="U18" s="90"/>
    </row>
    <row r="19" spans="3:21" x14ac:dyDescent="0.25">
      <c r="C19" s="53"/>
      <c r="D19" s="54"/>
      <c r="E19" s="90"/>
      <c r="F19" s="52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82"/>
      <c r="R19" s="82"/>
      <c r="S19" s="90"/>
      <c r="T19" s="82"/>
      <c r="U19" s="90"/>
    </row>
    <row r="20" spans="3:21" x14ac:dyDescent="0.25">
      <c r="C20" s="53"/>
      <c r="D20" s="54"/>
      <c r="E20" s="52"/>
      <c r="F20" s="52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82"/>
      <c r="R20" s="82"/>
      <c r="S20" s="90"/>
      <c r="T20" s="82"/>
      <c r="U20" s="90"/>
    </row>
    <row r="21" spans="3:21" x14ac:dyDescent="0.25">
      <c r="C21" s="57"/>
      <c r="D21" s="54"/>
      <c r="E21" s="52"/>
      <c r="F21" s="52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82"/>
      <c r="R21" s="82"/>
      <c r="S21" s="90"/>
      <c r="T21" s="82"/>
      <c r="U21" s="90"/>
    </row>
    <row r="22" spans="3:21" x14ac:dyDescent="0.25">
      <c r="C22" s="52"/>
      <c r="D22" s="54"/>
      <c r="E22" s="52"/>
      <c r="F22" s="52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</row>
    <row r="23" spans="3:21" x14ac:dyDescent="0.25">
      <c r="C23" s="52"/>
      <c r="D23" s="54"/>
      <c r="E23" s="52"/>
      <c r="F23" s="52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</row>
    <row r="24" spans="3:21" x14ac:dyDescent="0.25">
      <c r="C24" s="53"/>
      <c r="D24" s="54"/>
      <c r="E24" s="52"/>
      <c r="F24" s="52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</row>
    <row r="25" spans="3:21" x14ac:dyDescent="0.25">
      <c r="C25" s="53"/>
      <c r="D25" s="54"/>
      <c r="E25" s="52"/>
      <c r="F25" s="52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</row>
    <row r="26" spans="3:21" x14ac:dyDescent="0.25">
      <c r="C26" s="53"/>
      <c r="D26" s="54"/>
      <c r="E26" s="52"/>
      <c r="F26" s="52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</row>
    <row r="27" spans="3:21" x14ac:dyDescent="0.25">
      <c r="C27" s="53"/>
      <c r="D27" s="54"/>
      <c r="E27" s="52"/>
      <c r="F27" s="52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</row>
    <row r="28" spans="3:21" x14ac:dyDescent="0.25">
      <c r="C28" s="53"/>
      <c r="D28" s="54"/>
      <c r="E28" s="52"/>
      <c r="F28" s="52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</row>
    <row r="29" spans="3:21" x14ac:dyDescent="0.25">
      <c r="C29" s="53"/>
      <c r="D29" s="54"/>
      <c r="E29" s="52"/>
      <c r="F29" s="52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</row>
    <row r="30" spans="3:21" x14ac:dyDescent="0.25">
      <c r="C30" s="57"/>
      <c r="D30" s="54"/>
      <c r="E30" s="52"/>
      <c r="F30" s="52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</row>
    <row r="31" spans="3:21" x14ac:dyDescent="0.25">
      <c r="C31" s="52"/>
      <c r="D31" s="54"/>
      <c r="E31" s="52"/>
      <c r="F31" s="52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</row>
    <row r="32" spans="3:21" x14ac:dyDescent="0.25">
      <c r="C32" s="52"/>
      <c r="D32" s="54"/>
      <c r="E32" s="52"/>
      <c r="F32" s="52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</row>
    <row r="33" spans="3:21" x14ac:dyDescent="0.25">
      <c r="C33" s="52"/>
      <c r="D33" s="54"/>
      <c r="E33" s="52"/>
      <c r="F33" s="52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</row>
    <row r="34" spans="3:21" x14ac:dyDescent="0.25">
      <c r="C34" s="52"/>
      <c r="D34" s="54"/>
      <c r="E34" s="52"/>
      <c r="F34" s="52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</row>
    <row r="35" spans="3:21" x14ac:dyDescent="0.25">
      <c r="C35" s="52"/>
      <c r="D35" s="54"/>
      <c r="E35" s="52"/>
      <c r="F35" s="52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</row>
  </sheetData>
  <mergeCells count="24">
    <mergeCell ref="E15:S15"/>
    <mergeCell ref="T4:T5"/>
    <mergeCell ref="U4:U5"/>
    <mergeCell ref="Q4:Q5"/>
    <mergeCell ref="R4:R5"/>
    <mergeCell ref="S4:S5"/>
    <mergeCell ref="P8:Q8"/>
    <mergeCell ref="J14:M14"/>
    <mergeCell ref="I4:I5"/>
    <mergeCell ref="J4:J5"/>
    <mergeCell ref="K4:K5"/>
    <mergeCell ref="L4:L5"/>
    <mergeCell ref="M4:M5"/>
    <mergeCell ref="N4:P4"/>
    <mergeCell ref="A1:U1"/>
    <mergeCell ref="A2:U2"/>
    <mergeCell ref="A4:A5"/>
    <mergeCell ref="B4:B5"/>
    <mergeCell ref="C4:C5"/>
    <mergeCell ref="D4:D5"/>
    <mergeCell ref="E4:E5"/>
    <mergeCell ref="F4:F5"/>
    <mergeCell ref="G4:G5"/>
    <mergeCell ref="H4:H5"/>
  </mergeCells>
  <pageMargins left="0.25" right="0.25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view="pageBreakPreview" zoomScaleNormal="100" zoomScaleSheetLayoutView="100" workbookViewId="0">
      <selection activeCell="G17" sqref="G17"/>
    </sheetView>
  </sheetViews>
  <sheetFormatPr defaultColWidth="9.140625" defaultRowHeight="12.75" x14ac:dyDescent="0.2"/>
  <cols>
    <col min="1" max="1" width="7.85546875" style="2" customWidth="1"/>
    <col min="2" max="2" width="18.140625" style="61" customWidth="1"/>
    <col min="3" max="3" width="17.140625" style="61" customWidth="1"/>
    <col min="4" max="4" width="10.85546875" style="35" customWidth="1"/>
    <col min="5" max="5" width="11.140625" style="61" customWidth="1"/>
    <col min="6" max="7" width="10.140625" style="61" customWidth="1"/>
    <col min="8" max="8" width="9.85546875" style="3" customWidth="1"/>
    <col min="9" max="9" width="9.42578125" style="61" customWidth="1"/>
    <col min="10" max="10" width="12" style="61" customWidth="1"/>
    <col min="11" max="11" width="9.42578125" style="61" customWidth="1"/>
    <col min="12" max="12" width="10.140625" style="61" customWidth="1"/>
    <col min="13" max="13" width="9.140625" style="61" customWidth="1"/>
    <col min="14" max="14" width="12.85546875" style="61" customWidth="1"/>
    <col min="15" max="15" width="10.42578125" style="61" customWidth="1"/>
    <col min="16" max="16" width="11.85546875" style="61" customWidth="1"/>
    <col min="17" max="17" width="12.140625" style="61" customWidth="1"/>
    <col min="18" max="18" width="11.5703125" style="61" customWidth="1"/>
    <col min="19" max="19" width="8.140625" style="61" customWidth="1"/>
    <col min="20" max="20" width="8.5703125" style="61" customWidth="1"/>
    <col min="21" max="21" width="6.5703125" style="61" customWidth="1"/>
    <col min="22" max="22" width="10.85546875" style="61" customWidth="1"/>
    <col min="23" max="23" width="11.140625" style="2" customWidth="1"/>
    <col min="24" max="16384" width="9.140625" style="61"/>
  </cols>
  <sheetData>
    <row r="1" spans="1:23" x14ac:dyDescent="0.2">
      <c r="A1" s="61"/>
    </row>
    <row r="2" spans="1:23" x14ac:dyDescent="0.2">
      <c r="A2" s="61"/>
    </row>
    <row r="3" spans="1:23" ht="32.25" customHeight="1" x14ac:dyDescent="0.2">
      <c r="A3" s="124" t="s">
        <v>22</v>
      </c>
      <c r="B3" s="123" t="s">
        <v>21</v>
      </c>
      <c r="C3" s="120" t="s">
        <v>0</v>
      </c>
      <c r="D3" s="121" t="s">
        <v>28</v>
      </c>
      <c r="E3" s="121" t="s">
        <v>29</v>
      </c>
      <c r="F3" s="121" t="s">
        <v>30</v>
      </c>
      <c r="G3" s="121" t="s">
        <v>31</v>
      </c>
      <c r="H3" s="127" t="s">
        <v>1</v>
      </c>
      <c r="I3" s="128" t="s">
        <v>7</v>
      </c>
      <c r="J3" s="128" t="s">
        <v>2</v>
      </c>
      <c r="K3" s="130" t="s">
        <v>3</v>
      </c>
      <c r="L3" s="130" t="s">
        <v>2</v>
      </c>
      <c r="M3" s="132" t="s">
        <v>8</v>
      </c>
      <c r="N3" s="132" t="s">
        <v>2</v>
      </c>
      <c r="O3" s="138" t="s">
        <v>15</v>
      </c>
      <c r="P3" s="138" t="s">
        <v>2</v>
      </c>
      <c r="Q3" s="140" t="s">
        <v>32</v>
      </c>
      <c r="R3" s="141"/>
      <c r="S3" s="142"/>
      <c r="T3" s="143" t="s">
        <v>33</v>
      </c>
      <c r="U3" s="134" t="s">
        <v>11</v>
      </c>
      <c r="V3" s="134" t="s">
        <v>6</v>
      </c>
      <c r="W3" s="125" t="s">
        <v>16</v>
      </c>
    </row>
    <row r="4" spans="1:23" ht="187.5" customHeight="1" x14ac:dyDescent="0.2">
      <c r="A4" s="124"/>
      <c r="B4" s="123"/>
      <c r="C4" s="120"/>
      <c r="D4" s="122"/>
      <c r="E4" s="122"/>
      <c r="F4" s="122"/>
      <c r="G4" s="135"/>
      <c r="H4" s="127"/>
      <c r="I4" s="129"/>
      <c r="J4" s="129"/>
      <c r="K4" s="131"/>
      <c r="L4" s="131"/>
      <c r="M4" s="133"/>
      <c r="N4" s="133"/>
      <c r="O4" s="139"/>
      <c r="P4" s="139"/>
      <c r="Q4" s="4" t="s">
        <v>17</v>
      </c>
      <c r="R4" s="4" t="s">
        <v>18</v>
      </c>
      <c r="S4" s="64" t="s">
        <v>19</v>
      </c>
      <c r="T4" s="144"/>
      <c r="U4" s="135"/>
      <c r="V4" s="135"/>
      <c r="W4" s="126"/>
    </row>
    <row r="5" spans="1:23" ht="12.75" customHeight="1" x14ac:dyDescent="0.2">
      <c r="A5" s="40" t="s">
        <v>20</v>
      </c>
      <c r="B5" s="37">
        <v>0</v>
      </c>
      <c r="C5" s="65">
        <v>1</v>
      </c>
      <c r="D5" s="1">
        <v>2</v>
      </c>
      <c r="E5" s="1">
        <v>3</v>
      </c>
      <c r="F5" s="1">
        <v>4</v>
      </c>
      <c r="G5" s="1">
        <v>5</v>
      </c>
      <c r="H5" s="5">
        <v>6</v>
      </c>
      <c r="I5" s="6">
        <v>7</v>
      </c>
      <c r="J5" s="6">
        <v>8</v>
      </c>
      <c r="K5" s="7">
        <v>9</v>
      </c>
      <c r="L5" s="7">
        <v>10</v>
      </c>
      <c r="M5" s="8">
        <v>11</v>
      </c>
      <c r="N5" s="8">
        <v>12</v>
      </c>
      <c r="O5" s="38">
        <v>13</v>
      </c>
      <c r="P5" s="38">
        <v>14</v>
      </c>
      <c r="Q5" s="9">
        <v>15</v>
      </c>
      <c r="R5" s="9">
        <v>16</v>
      </c>
      <c r="S5" s="9">
        <v>17</v>
      </c>
      <c r="T5" s="10">
        <v>18</v>
      </c>
      <c r="U5" s="11">
        <v>19</v>
      </c>
      <c r="V5" s="37">
        <v>20</v>
      </c>
      <c r="W5" s="30"/>
    </row>
    <row r="6" spans="1:23" x14ac:dyDescent="0.2">
      <c r="A6" s="34">
        <v>1</v>
      </c>
      <c r="B6" s="33" t="s">
        <v>25</v>
      </c>
      <c r="C6" s="66" t="s">
        <v>26</v>
      </c>
      <c r="D6" s="21">
        <v>53740</v>
      </c>
      <c r="E6" s="21">
        <v>49900</v>
      </c>
      <c r="F6" s="21">
        <v>45500</v>
      </c>
      <c r="G6" s="21">
        <v>51990</v>
      </c>
      <c r="H6" s="23">
        <f>AVERAGE(D6+E6+F6+G6)/4</f>
        <v>50282.5</v>
      </c>
      <c r="I6" s="24">
        <f>SUM(D6-H6)</f>
        <v>3457.5</v>
      </c>
      <c r="J6" s="24">
        <f>POWER(I6,2)</f>
        <v>11954306.25</v>
      </c>
      <c r="K6" s="25">
        <f>SUM(E6-H6)</f>
        <v>-382.5</v>
      </c>
      <c r="L6" s="25">
        <f>POWER(K6,2)</f>
        <v>146306.25</v>
      </c>
      <c r="M6" s="26">
        <f>SUM(F6-H6)</f>
        <v>-4782.5</v>
      </c>
      <c r="N6" s="26">
        <f>POWER(M6,2)</f>
        <v>22872306.25</v>
      </c>
      <c r="O6" s="39">
        <f>SUM(G6-H6)</f>
        <v>1707.5</v>
      </c>
      <c r="P6" s="39">
        <f>POWER(O6,2)</f>
        <v>2915556.25</v>
      </c>
      <c r="Q6" s="27">
        <f>SUM(J6+L6+N6+P6)</f>
        <v>37888475</v>
      </c>
      <c r="R6" s="27">
        <f>SUM(J6+L6+N6+P6)/3</f>
        <v>12629491.666666666</v>
      </c>
      <c r="S6" s="27">
        <f>SQRT(R6)</f>
        <v>3553.7996098073208</v>
      </c>
      <c r="T6" s="29">
        <f>SUM(S6/H6)</f>
        <v>7.0676669016204854E-2</v>
      </c>
      <c r="U6" s="28">
        <v>12</v>
      </c>
      <c r="V6" s="22">
        <f>U6*H6</f>
        <v>603390</v>
      </c>
      <c r="W6" s="31">
        <f>D6+E6+F6+G6</f>
        <v>201130</v>
      </c>
    </row>
    <row r="7" spans="1:23" x14ac:dyDescent="0.2">
      <c r="J7" s="60"/>
      <c r="K7" s="60"/>
      <c r="L7" s="60"/>
      <c r="M7" s="60"/>
      <c r="N7" s="60"/>
      <c r="O7" s="60"/>
      <c r="P7" s="60"/>
      <c r="Q7" s="60"/>
      <c r="R7" s="60"/>
      <c r="S7" s="136" t="s">
        <v>14</v>
      </c>
      <c r="T7" s="137"/>
      <c r="U7" s="36">
        <f>SUM(U6:U6)</f>
        <v>12</v>
      </c>
      <c r="V7" s="12">
        <f>SUM(V6:V6)</f>
        <v>603390</v>
      </c>
    </row>
    <row r="8" spans="1:23" x14ac:dyDescent="0.2">
      <c r="J8" s="60"/>
      <c r="K8" s="60"/>
      <c r="L8" s="60"/>
      <c r="M8" s="60"/>
      <c r="N8" s="60"/>
      <c r="O8" s="60"/>
      <c r="P8" s="60"/>
      <c r="Q8" s="60"/>
      <c r="R8" s="60"/>
      <c r="S8" s="60"/>
      <c r="T8" s="32"/>
      <c r="U8" s="60"/>
      <c r="V8" s="13"/>
    </row>
    <row r="9" spans="1:23" x14ac:dyDescent="0.2"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13"/>
    </row>
    <row r="10" spans="1:23" x14ac:dyDescent="0.2"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13"/>
    </row>
    <row r="11" spans="1:23" x14ac:dyDescent="0.2">
      <c r="C11" s="15"/>
      <c r="D11" s="20"/>
      <c r="E11" s="62"/>
      <c r="F11" s="14"/>
      <c r="G11" s="14"/>
      <c r="H11" s="16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8"/>
      <c r="U11" s="18"/>
      <c r="V11" s="14"/>
    </row>
    <row r="12" spans="1:23" x14ac:dyDescent="0.2">
      <c r="C12" s="15"/>
      <c r="D12" s="20"/>
      <c r="E12" s="62"/>
      <c r="F12" s="14"/>
      <c r="G12" s="14"/>
      <c r="H12" s="1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8"/>
      <c r="U12" s="18"/>
      <c r="V12" s="14"/>
    </row>
    <row r="13" spans="1:23" x14ac:dyDescent="0.2">
      <c r="C13" s="15"/>
      <c r="D13" s="20"/>
      <c r="E13" s="62"/>
      <c r="F13" s="14"/>
      <c r="G13" s="14"/>
      <c r="H13" s="1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8"/>
      <c r="U13" s="18"/>
      <c r="V13" s="14"/>
    </row>
    <row r="14" spans="1:23" x14ac:dyDescent="0.2">
      <c r="C14" s="15"/>
      <c r="D14" s="20"/>
      <c r="E14" s="62"/>
      <c r="F14" s="14"/>
      <c r="G14" s="14"/>
      <c r="H14" s="16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  <c r="U14" s="18"/>
      <c r="V14" s="14"/>
    </row>
    <row r="15" spans="1:23" x14ac:dyDescent="0.2">
      <c r="C15" s="15"/>
      <c r="D15" s="20"/>
      <c r="E15" s="14"/>
      <c r="F15" s="14"/>
      <c r="G15" s="14"/>
      <c r="H15" s="16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8"/>
      <c r="V15" s="14"/>
    </row>
    <row r="16" spans="1:23" x14ac:dyDescent="0.2">
      <c r="C16" s="19"/>
      <c r="D16" s="20"/>
      <c r="E16" s="14"/>
      <c r="F16" s="14"/>
      <c r="G16" s="14"/>
      <c r="H16" s="16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  <c r="U16" s="18"/>
      <c r="V16" s="14"/>
    </row>
    <row r="17" spans="3:22" x14ac:dyDescent="0.2">
      <c r="C17" s="14"/>
      <c r="D17" s="20"/>
      <c r="E17" s="14"/>
      <c r="F17" s="14"/>
      <c r="G17" s="14"/>
      <c r="H17" s="62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3:22" x14ac:dyDescent="0.2">
      <c r="C18" s="14"/>
      <c r="D18" s="20"/>
      <c r="E18" s="14"/>
      <c r="F18" s="14"/>
      <c r="G18" s="14"/>
      <c r="H18" s="6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3:22" x14ac:dyDescent="0.2">
      <c r="C19" s="15"/>
      <c r="D19" s="20"/>
      <c r="E19" s="14"/>
      <c r="F19" s="14"/>
      <c r="G19" s="14"/>
      <c r="H19" s="62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3:22" x14ac:dyDescent="0.2">
      <c r="C20" s="15"/>
      <c r="D20" s="20"/>
      <c r="E20" s="14"/>
      <c r="F20" s="14"/>
      <c r="G20" s="14"/>
      <c r="H20" s="62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3:22" x14ac:dyDescent="0.2">
      <c r="C21" s="15"/>
      <c r="D21" s="20"/>
      <c r="E21" s="14"/>
      <c r="F21" s="14"/>
      <c r="G21" s="14"/>
      <c r="H21" s="62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3:22" x14ac:dyDescent="0.2">
      <c r="C22" s="15"/>
      <c r="D22" s="20"/>
      <c r="E22" s="14"/>
      <c r="F22" s="14"/>
      <c r="G22" s="14"/>
      <c r="H22" s="6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3:22" x14ac:dyDescent="0.2">
      <c r="C23" s="15"/>
      <c r="D23" s="20"/>
      <c r="E23" s="14"/>
      <c r="F23" s="14"/>
      <c r="G23" s="14"/>
      <c r="H23" s="62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3:22" x14ac:dyDescent="0.2">
      <c r="C24" s="15"/>
      <c r="D24" s="20"/>
      <c r="E24" s="14"/>
      <c r="F24" s="14"/>
      <c r="G24" s="14"/>
      <c r="H24" s="62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3:22" x14ac:dyDescent="0.2">
      <c r="C25" s="19"/>
      <c r="D25" s="20"/>
      <c r="E25" s="14"/>
      <c r="F25" s="14"/>
      <c r="G25" s="14"/>
      <c r="H25" s="62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3:22" x14ac:dyDescent="0.2">
      <c r="C26" s="14"/>
      <c r="D26" s="20"/>
      <c r="E26" s="14"/>
      <c r="F26" s="14"/>
      <c r="G26" s="14"/>
      <c r="H26" s="62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3:22" x14ac:dyDescent="0.2">
      <c r="C27" s="14"/>
      <c r="D27" s="20"/>
      <c r="E27" s="14"/>
      <c r="F27" s="14"/>
      <c r="G27" s="14"/>
      <c r="H27" s="62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3:22" x14ac:dyDescent="0.2">
      <c r="C28" s="14"/>
      <c r="D28" s="20"/>
      <c r="E28" s="14"/>
      <c r="F28" s="14"/>
      <c r="G28" s="14"/>
      <c r="H28" s="62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3:22" x14ac:dyDescent="0.2">
      <c r="C29" s="14"/>
      <c r="D29" s="20"/>
      <c r="E29" s="14"/>
      <c r="F29" s="14"/>
      <c r="G29" s="14"/>
      <c r="H29" s="62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3:22" x14ac:dyDescent="0.2">
      <c r="C30" s="14"/>
      <c r="D30" s="20"/>
      <c r="E30" s="14"/>
      <c r="F30" s="14"/>
      <c r="G30" s="14"/>
      <c r="H30" s="62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</sheetData>
  <mergeCells count="22">
    <mergeCell ref="F3:F4"/>
    <mergeCell ref="S7:T7"/>
    <mergeCell ref="G3:G4"/>
    <mergeCell ref="O3:O4"/>
    <mergeCell ref="P3:P4"/>
    <mergeCell ref="N3:N4"/>
    <mergeCell ref="Q3:S3"/>
    <mergeCell ref="T3:T4"/>
    <mergeCell ref="W3:W4"/>
    <mergeCell ref="H3:H4"/>
    <mergeCell ref="I3:I4"/>
    <mergeCell ref="J3:J4"/>
    <mergeCell ref="K3:K4"/>
    <mergeCell ref="L3:L4"/>
    <mergeCell ref="M3:M4"/>
    <mergeCell ref="U3:U4"/>
    <mergeCell ref="V3:V4"/>
    <mergeCell ref="C3:C4"/>
    <mergeCell ref="D3:D4"/>
    <mergeCell ref="E3:E4"/>
    <mergeCell ref="B3:B4"/>
    <mergeCell ref="A3:A4"/>
  </mergeCells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3 пост.</vt:lpstr>
      <vt:lpstr>3 пост. по наимененьшей</vt:lpstr>
      <vt:lpstr>4 пост.</vt:lpstr>
      <vt:lpstr>'3 пост.'!Область_печати</vt:lpstr>
      <vt:lpstr>'4 пост.'!Область_печати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2026-07-10T12:22:21Z</dcterms:modified>
</cp:coreProperties>
</file>