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бухгалтерия\Николаев С.Б. (3)\Мойка Александра\"/>
    </mc:Choice>
  </mc:AlternateContent>
  <bookViews>
    <workbookView xWindow="0" yWindow="0" windowWidth="28800" windowHeight="12000" tabRatio="901"/>
  </bookViews>
  <sheets>
    <sheet name="Расчет стоимости НМЦК" sheetId="1" r:id="rId1"/>
  </sheets>
  <definedNames>
    <definedName name="_xlnm._FilterDatabase" localSheetId="0" hidden="1">'Расчет стоимости НМЦК'!$A$2:$N$18</definedName>
  </definedNames>
  <calcPr calcId="162913"/>
</workbook>
</file>

<file path=xl/calcChain.xml><?xml version="1.0" encoding="utf-8"?>
<calcChain xmlns="http://schemas.openxmlformats.org/spreadsheetml/2006/main">
  <c r="L15" i="1" l="1"/>
  <c r="M15" i="1" s="1"/>
  <c r="I15" i="1"/>
  <c r="J15" i="1" s="1"/>
  <c r="K15" i="1" s="1"/>
  <c r="L11" i="1"/>
  <c r="M11" i="1" s="1"/>
  <c r="I11" i="1"/>
  <c r="J11" i="1" s="1"/>
  <c r="K11" i="1" s="1"/>
  <c r="L7" i="1"/>
  <c r="M7" i="1" s="1"/>
  <c r="I7" i="1"/>
  <c r="J7" i="1" s="1"/>
  <c r="K7" i="1" s="1"/>
  <c r="L5" i="1"/>
  <c r="M5" i="1" s="1"/>
  <c r="L6" i="1"/>
  <c r="M6" i="1" s="1"/>
  <c r="L8" i="1"/>
  <c r="M8" i="1" s="1"/>
  <c r="L9" i="1"/>
  <c r="M9" i="1" s="1"/>
  <c r="L10" i="1"/>
  <c r="M10" i="1" s="1"/>
  <c r="L12" i="1"/>
  <c r="M12" i="1" s="1"/>
  <c r="L13" i="1"/>
  <c r="M13" i="1" s="1"/>
  <c r="L14" i="1"/>
  <c r="M14" i="1" s="1"/>
  <c r="L16" i="1"/>
  <c r="M16" i="1" s="1"/>
  <c r="I6" i="1"/>
  <c r="J6" i="1" s="1"/>
  <c r="K6" i="1" s="1"/>
  <c r="I8" i="1"/>
  <c r="J8" i="1" s="1"/>
  <c r="K8" i="1" s="1"/>
  <c r="I9" i="1"/>
  <c r="J9" i="1" s="1"/>
  <c r="K9" i="1" s="1"/>
  <c r="I10" i="1"/>
  <c r="J10" i="1" s="1"/>
  <c r="K10" i="1" s="1"/>
  <c r="I12" i="1"/>
  <c r="J12" i="1" s="1"/>
  <c r="K12" i="1" s="1"/>
  <c r="I13" i="1"/>
  <c r="J13" i="1" s="1"/>
  <c r="K13" i="1" s="1"/>
  <c r="I14" i="1"/>
  <c r="J14" i="1" s="1"/>
  <c r="K14" i="1" s="1"/>
  <c r="I16" i="1"/>
  <c r="J16" i="1" s="1"/>
  <c r="K16" i="1" s="1"/>
  <c r="I5" i="1"/>
  <c r="J5" i="1" s="1"/>
  <c r="K5" i="1" s="1"/>
  <c r="N9" i="1" l="1"/>
  <c r="N10" i="1"/>
  <c r="N11" i="1"/>
  <c r="N12" i="1"/>
  <c r="N13" i="1"/>
  <c r="N7" i="1"/>
  <c r="N8" i="1"/>
  <c r="N15" i="1"/>
  <c r="N14" i="1"/>
  <c r="N16" i="1"/>
  <c r="N5" i="1"/>
  <c r="N6" i="1"/>
  <c r="D22" i="1" l="1"/>
  <c r="F22" i="1" s="1"/>
  <c r="G22" i="1" s="1"/>
  <c r="D21" i="1"/>
  <c r="F21" i="1" s="1"/>
  <c r="G21" i="1" s="1"/>
  <c r="D23" i="1"/>
  <c r="F23" i="1" s="1"/>
  <c r="G23" i="1" s="1"/>
  <c r="D24" i="1"/>
  <c r="F24" i="1" s="1"/>
  <c r="G24" i="1" s="1"/>
  <c r="F17" i="1"/>
  <c r="G25" i="1" l="1"/>
  <c r="F18" i="1" s="1"/>
</calcChain>
</file>

<file path=xl/sharedStrings.xml><?xml version="1.0" encoding="utf-8"?>
<sst xmlns="http://schemas.openxmlformats.org/spreadsheetml/2006/main" count="62" uniqueCount="40">
  <si>
    <t>№ п/п</t>
  </si>
  <si>
    <t>Наименование объекта закупки</t>
  </si>
  <si>
    <t>Единица измерения</t>
  </si>
  <si>
    <t>Среднее значение цены за единицу с учетом всех расходов, налогов и сборов, руб.</t>
  </si>
  <si>
    <t>МАКСИМАЛЬНОЕ ЗНАЧЕНИЕ ЦЕНЫ КОНТРАКТА,  руб.</t>
  </si>
  <si>
    <t>НАЧАЛЬНАЯ СУММА ЦЕН ЕДИНИЦ услуги,  руб.</t>
  </si>
  <si>
    <t>усл/ед</t>
  </si>
  <si>
    <t xml:space="preserve">Средняя арифметическая цена за единицу     &lt;ц&gt; </t>
  </si>
  <si>
    <t>Среднее квадратичное отклонение</t>
  </si>
  <si>
    <t>Цена за единицу, (руб.)</t>
  </si>
  <si>
    <t>Оценка однородности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</si>
  <si>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</si>
  <si>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r>
      <t>Коэффициент вариации цен V (%)</t>
    </r>
    <r>
      <rPr>
        <i/>
        <sz val="10"/>
        <rFont val="Times New Roman"/>
        <family val="1"/>
        <charset val="204"/>
      </rPr>
      <t xml:space="preserve"> (не должен превышать 33%)</t>
    </r>
  </si>
  <si>
    <r>
      <rPr>
        <b/>
        <sz val="10"/>
        <rFont val="Times New Roman"/>
        <family val="1"/>
        <charset val="204"/>
      </rPr>
      <t xml:space="preserve">Расчет Н(М)ЦК по формуле </t>
    </r>
    <r>
      <rPr>
        <sz val="10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</si>
  <si>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 Обоснование начальной (максимальной) цены  контракта, цены контракта заключаемого с единственным поставщиком (подрядчиком, исполнителем) 
</t>
  </si>
  <si>
    <t>Комплексная мойка</t>
  </si>
  <si>
    <t>Марка автомобиля</t>
  </si>
  <si>
    <t>Уборка салона</t>
  </si>
  <si>
    <t>Обработка замков жидкостью от замерзания</t>
  </si>
  <si>
    <t>Кол-во (объем)</t>
  </si>
  <si>
    <t>Toyota Camry</t>
  </si>
  <si>
    <t>Toyota LC 200</t>
  </si>
  <si>
    <t>Hyundai минивен</t>
  </si>
  <si>
    <t>УАЗ Патриот</t>
  </si>
  <si>
    <t>Заказчик: Филиал ФКУ "Уралуправтодор" в г. Уфа</t>
  </si>
  <si>
    <t>Расчет произвел: Заместитель начальника ОФиБУ   Токмакова А.С.</t>
  </si>
  <si>
    <t>Toyota Camry (класс 3)</t>
  </si>
  <si>
    <t>Toyota LC 200 (класс 4)</t>
  </si>
  <si>
    <t>Hyundai минивен (класс 5)</t>
  </si>
  <si>
    <t>УАЗ Патриот (класс 5)</t>
  </si>
  <si>
    <t>Цена за ед. услуги с учетом всех расходов, налогов и сборов, руб. КП № 1</t>
  </si>
  <si>
    <t>Цена за ед. услуги с учетом всех расходов, налогов и сборов, руб. КП № 2</t>
  </si>
  <si>
    <t>Цена за ед. услуги с учетом всех расходов, налогов и сборов, руб. КП № 3</t>
  </si>
  <si>
    <t>Расчет до 30.11.2026 
(7 мес)</t>
  </si>
  <si>
    <t xml:space="preserve">  * мойка 1 раз в неделю= 4 раза в месяц</t>
  </si>
  <si>
    <t xml:space="preserve">  * мойка 1 раз в 2 недели= 2 раза в месяц</t>
  </si>
  <si>
    <t>ст-ть, руб/ мойка</t>
  </si>
  <si>
    <t>режим мойки/к-во раз в месяц</t>
  </si>
  <si>
    <t>ст-ть, руб/мойка/мес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</si>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</sst>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00000"/>
    <numFmt numFmtId="167" formatCode="0.00000"/>
    <numFmt numFmtId="168" formatCode="#,##0.00000"/>
    <numFmt numFmtId="169" formatCode="_-* #,##0.00\ [$₽-419]_-;\-* #,##0.00\ [$₽-419]_-;_-* &quot;-&quot;??\ [$₽-419]_-;_-@_-"/>
    <numFmt numFmtId="170" formatCode="0.000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2" fillId="3" borderId="3" applyNumberFormat="0" applyAlignment="0" applyProtection="0"/>
  </cellStyleXfs>
  <cellXfs count="6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68" fontId="2" fillId="0" borderId="2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0" xfId="0" applyFont="1"/>
    <xf numFmtId="0" fontId="17" fillId="0" borderId="0" xfId="0" applyFont="1" applyAlignment="1" applyProtection="1">
      <alignment wrapText="1"/>
      <protection locked="0"/>
    </xf>
    <xf numFmtId="170" fontId="17" fillId="0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9" fillId="0" borderId="0" xfId="0" applyFont="1"/>
    <xf numFmtId="14" fontId="19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 shrinkToFit="1"/>
    </xf>
    <xf numFmtId="4" fontId="21" fillId="2" borderId="2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left" wrapText="1"/>
      <protection locked="0"/>
    </xf>
    <xf numFmtId="166" fontId="2" fillId="2" borderId="4" xfId="4" applyNumberFormat="1" applyFont="1" applyFill="1" applyBorder="1" applyAlignment="1">
      <alignment horizontal="center" vertical="center" wrapText="1"/>
    </xf>
    <xf numFmtId="166" fontId="2" fillId="2" borderId="5" xfId="4" applyNumberFormat="1" applyFont="1" applyFill="1" applyBorder="1" applyAlignment="1">
      <alignment horizontal="center" vertical="center" wrapText="1"/>
    </xf>
    <xf numFmtId="166" fontId="2" fillId="2" borderId="6" xfId="4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4" fontId="9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right" vertical="center" wrapText="1" shrinkToFit="1"/>
    </xf>
    <xf numFmtId="0" fontId="13" fillId="2" borderId="9" xfId="0" applyFont="1" applyFill="1" applyBorder="1" applyAlignment="1">
      <alignment horizontal="right" vertical="center" wrapText="1" shrinkToFit="1"/>
    </xf>
    <xf numFmtId="0" fontId="13" fillId="2" borderId="8" xfId="0" applyFont="1" applyFill="1" applyBorder="1" applyAlignment="1">
      <alignment horizontal="right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9" fontId="13" fillId="2" borderId="2" xfId="6" applyNumberFormat="1" applyFont="1" applyFill="1" applyBorder="1" applyAlignment="1">
      <alignment horizontal="center" vertical="center" wrapText="1" readingOrder="1"/>
    </xf>
    <xf numFmtId="169" fontId="13" fillId="2" borderId="2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7">
    <cellStyle name="Вывод" xfId="6" builtinId="21"/>
    <cellStyle name="Денежный 2" xfId="1"/>
    <cellStyle name="Обычный" xfId="0" builtinId="0"/>
    <cellStyle name="Обычный 2" xfId="2"/>
    <cellStyle name="Обычный 2 2" xfId="3"/>
    <cellStyle name="Обычный_Лист1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1600200</xdr:rowOff>
    </xdr:from>
    <xdr:to>
      <xdr:col>11</xdr:col>
      <xdr:colOff>1504950</xdr:colOff>
      <xdr:row>3</xdr:row>
      <xdr:rowOff>1962150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43932" y="2051237"/>
          <a:ext cx="1485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3</xdr:row>
      <xdr:rowOff>1400175</xdr:rowOff>
    </xdr:from>
    <xdr:to>
      <xdr:col>11</xdr:col>
      <xdr:colOff>419100</xdr:colOff>
      <xdr:row>3</xdr:row>
      <xdr:rowOff>1628775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91582" y="1994087"/>
          <a:ext cx="1524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2</xdr:row>
      <xdr:rowOff>952500</xdr:rowOff>
    </xdr:from>
    <xdr:to>
      <xdr:col>11</xdr:col>
      <xdr:colOff>0</xdr:colOff>
      <xdr:row>2</xdr:row>
      <xdr:rowOff>1304925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12991" y="1546412"/>
          <a:ext cx="101189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47625</xdr:colOff>
      <xdr:row>2</xdr:row>
      <xdr:rowOff>904875</xdr:rowOff>
    </xdr:from>
    <xdr:to>
      <xdr:col>10</xdr:col>
      <xdr:colOff>19050</xdr:colOff>
      <xdr:row>2</xdr:row>
      <xdr:rowOff>1343025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32184" y="1498787"/>
          <a:ext cx="1080807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2</xdr:row>
      <xdr:rowOff>1400175</xdr:rowOff>
    </xdr:from>
    <xdr:to>
      <xdr:col>11</xdr:col>
      <xdr:colOff>419100</xdr:colOff>
      <xdr:row>2</xdr:row>
      <xdr:rowOff>1628775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91582" y="1994087"/>
          <a:ext cx="1524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61"/>
  <sheetViews>
    <sheetView tabSelected="1" topLeftCell="A7" zoomScaleNormal="100" workbookViewId="0">
      <selection activeCell="F18" sqref="F18:N18"/>
    </sheetView>
  </sheetViews>
  <sheetFormatPr defaultRowHeight="15" x14ac:dyDescent="0.25"/>
  <cols>
    <col min="1" max="1" width="6.5703125" style="2" customWidth="1"/>
    <col min="2" max="2" width="17.28515625" style="13" customWidth="1"/>
    <col min="3" max="3" width="22.28515625" style="2" customWidth="1"/>
    <col min="4" max="4" width="15.5703125" style="2" customWidth="1"/>
    <col min="5" max="5" width="14.7109375" style="2" customWidth="1"/>
    <col min="6" max="6" width="12.28515625" style="2" customWidth="1"/>
    <col min="7" max="7" width="11.5703125" style="2" customWidth="1"/>
    <col min="8" max="8" width="11.85546875" style="2" customWidth="1"/>
    <col min="9" max="9" width="12.5703125" style="16" customWidth="1"/>
    <col min="10" max="10" width="16.5703125" style="16" customWidth="1"/>
    <col min="11" max="11" width="15.42578125" style="16" customWidth="1"/>
    <col min="12" max="12" width="20.5703125" style="16" customWidth="1"/>
    <col min="13" max="13" width="12.85546875" style="16" customWidth="1"/>
    <col min="14" max="14" width="13" style="14" customWidth="1"/>
    <col min="15" max="15" width="11.42578125" style="1" customWidth="1"/>
    <col min="16" max="16384" width="9.140625" style="1"/>
  </cols>
  <sheetData>
    <row r="1" spans="1:14" s="16" customFormat="1" ht="29.25" customHeight="1" x14ac:dyDescent="0.2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38.25" customHeight="1" x14ac:dyDescent="0.25">
      <c r="A2" s="62" t="s">
        <v>0</v>
      </c>
      <c r="B2" s="62" t="s">
        <v>1</v>
      </c>
      <c r="C2" s="65" t="s">
        <v>16</v>
      </c>
      <c r="D2" s="62" t="s">
        <v>2</v>
      </c>
      <c r="E2" s="62" t="s">
        <v>19</v>
      </c>
      <c r="F2" s="62" t="s">
        <v>30</v>
      </c>
      <c r="G2" s="62" t="s">
        <v>31</v>
      </c>
      <c r="H2" s="62" t="s">
        <v>32</v>
      </c>
      <c r="I2" s="63" t="s">
        <v>10</v>
      </c>
      <c r="J2" s="63"/>
      <c r="K2" s="63"/>
      <c r="L2" s="64" t="s">
        <v>11</v>
      </c>
      <c r="M2" s="64"/>
      <c r="N2" s="64"/>
    </row>
    <row r="3" spans="1:14" ht="86.25" customHeight="1" x14ac:dyDescent="0.25">
      <c r="A3" s="62"/>
      <c r="B3" s="62"/>
      <c r="C3" s="66"/>
      <c r="D3" s="62"/>
      <c r="E3" s="62"/>
      <c r="F3" s="62"/>
      <c r="G3" s="62"/>
      <c r="H3" s="62"/>
      <c r="I3" s="23" t="s">
        <v>7</v>
      </c>
      <c r="J3" s="23" t="s">
        <v>8</v>
      </c>
      <c r="K3" s="24" t="s">
        <v>12</v>
      </c>
      <c r="L3" s="25" t="s">
        <v>13</v>
      </c>
      <c r="M3" s="23" t="s">
        <v>9</v>
      </c>
      <c r="N3" s="30" t="s">
        <v>3</v>
      </c>
    </row>
    <row r="4" spans="1:14" s="11" customFormat="1" x14ac:dyDescent="0.2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1">
        <v>11</v>
      </c>
      <c r="L4" s="21">
        <v>12</v>
      </c>
      <c r="M4" s="21">
        <v>13</v>
      </c>
      <c r="N4" s="21">
        <v>14</v>
      </c>
    </row>
    <row r="5" spans="1:14" ht="30" customHeight="1" x14ac:dyDescent="0.25">
      <c r="A5" s="57">
        <v>1</v>
      </c>
      <c r="B5" s="52" t="s">
        <v>15</v>
      </c>
      <c r="C5" s="43" t="s">
        <v>26</v>
      </c>
      <c r="D5" s="21" t="s">
        <v>6</v>
      </c>
      <c r="E5" s="22">
        <v>1</v>
      </c>
      <c r="F5" s="44">
        <v>1100</v>
      </c>
      <c r="G5" s="44">
        <v>900</v>
      </c>
      <c r="H5" s="44">
        <v>1600</v>
      </c>
      <c r="I5" s="26">
        <f>ROUND((F5+H5+G5)/3,2)</f>
        <v>1200</v>
      </c>
      <c r="J5" s="27">
        <f>SQRT(((SUM((POWER(F5-I5,2)),(POWER(G5-I5,2)),(POWER(H5-I5,2)))/(COLUMNS(F5:H5)-1))))</f>
        <v>360.55512754639892</v>
      </c>
      <c r="K5" s="28">
        <f>J5/I5*100</f>
        <v>30.046260628866577</v>
      </c>
      <c r="L5" s="26">
        <f>((E5/3)*(SUM(F5:H5)))</f>
        <v>1200</v>
      </c>
      <c r="M5" s="29">
        <f>INT(L5/E5)</f>
        <v>1200</v>
      </c>
      <c r="N5" s="49">
        <f>INT(L5)</f>
        <v>1200</v>
      </c>
    </row>
    <row r="6" spans="1:14" ht="18" customHeight="1" x14ac:dyDescent="0.25">
      <c r="A6" s="57"/>
      <c r="B6" s="53"/>
      <c r="C6" s="43" t="s">
        <v>27</v>
      </c>
      <c r="D6" s="21" t="s">
        <v>6</v>
      </c>
      <c r="E6" s="22">
        <v>1</v>
      </c>
      <c r="F6" s="44">
        <v>1200</v>
      </c>
      <c r="G6" s="44">
        <v>1000</v>
      </c>
      <c r="H6" s="44">
        <v>1750</v>
      </c>
      <c r="I6" s="26">
        <f t="shared" ref="I6:I16" si="0">ROUND((F6+H6+G6)/3,2)</f>
        <v>1316.67</v>
      </c>
      <c r="J6" s="27">
        <f t="shared" ref="J6:J16" si="1">SQRT(((SUM((POWER(F6-I6,2)),(POWER(G6-I6,2)),(POWER(H6-I6,2)))/(COLUMNS(F6:H6)-1))))</f>
        <v>388.37267327915851</v>
      </c>
      <c r="K6" s="28">
        <f t="shared" ref="K6:K16" si="2">J6/I6*100</f>
        <v>29.496584055166323</v>
      </c>
      <c r="L6" s="26">
        <f t="shared" ref="L6:L16" si="3">((E6/3)*(SUM(F6:H6)))</f>
        <v>1316.6666666666665</v>
      </c>
      <c r="M6" s="29">
        <f t="shared" ref="M6:M16" si="4">INT(L6/E6)</f>
        <v>1316</v>
      </c>
      <c r="N6" s="49">
        <f t="shared" ref="N6:N16" si="5">INT(L6)</f>
        <v>1316</v>
      </c>
    </row>
    <row r="7" spans="1:14" ht="21.75" customHeight="1" x14ac:dyDescent="0.25">
      <c r="A7" s="57"/>
      <c r="B7" s="53"/>
      <c r="C7" s="43" t="s">
        <v>28</v>
      </c>
      <c r="D7" s="21" t="s">
        <v>6</v>
      </c>
      <c r="E7" s="42">
        <v>1</v>
      </c>
      <c r="F7" s="44">
        <v>1200</v>
      </c>
      <c r="G7" s="44">
        <v>1100</v>
      </c>
      <c r="H7" s="44">
        <v>1900</v>
      </c>
      <c r="I7" s="26">
        <f t="shared" ref="I7" si="6">ROUND((F7+H7+G7)/3,2)</f>
        <v>1400</v>
      </c>
      <c r="J7" s="27">
        <f t="shared" ref="J7" si="7">SQRT(((SUM((POWER(F7-I7,2)),(POWER(G7-I7,2)),(POWER(H7-I7,2)))/(COLUMNS(F7:H7)-1))))</f>
        <v>435.88989435406734</v>
      </c>
      <c r="K7" s="28">
        <f t="shared" ref="K7" si="8">J7/I7*100</f>
        <v>31.134992453861955</v>
      </c>
      <c r="L7" s="26">
        <f t="shared" ref="L7" si="9">((E7/3)*(SUM(F7:H7)))</f>
        <v>1400</v>
      </c>
      <c r="M7" s="29">
        <f t="shared" si="4"/>
        <v>1400</v>
      </c>
      <c r="N7" s="49">
        <f t="shared" si="5"/>
        <v>1400</v>
      </c>
    </row>
    <row r="8" spans="1:14" ht="33" customHeight="1" x14ac:dyDescent="0.25">
      <c r="A8" s="57"/>
      <c r="B8" s="54"/>
      <c r="C8" s="43" t="s">
        <v>29</v>
      </c>
      <c r="D8" s="21" t="s">
        <v>6</v>
      </c>
      <c r="E8" s="22">
        <v>1</v>
      </c>
      <c r="F8" s="44">
        <v>1200</v>
      </c>
      <c r="G8" s="44">
        <v>1100</v>
      </c>
      <c r="H8" s="44">
        <v>1900</v>
      </c>
      <c r="I8" s="26">
        <f t="shared" si="0"/>
        <v>1400</v>
      </c>
      <c r="J8" s="27">
        <f t="shared" si="1"/>
        <v>435.88989435406734</v>
      </c>
      <c r="K8" s="28">
        <f t="shared" si="2"/>
        <v>31.134992453861955</v>
      </c>
      <c r="L8" s="26">
        <f t="shared" si="3"/>
        <v>1400</v>
      </c>
      <c r="M8" s="29">
        <f t="shared" si="4"/>
        <v>1400</v>
      </c>
      <c r="N8" s="49">
        <f t="shared" si="5"/>
        <v>1400</v>
      </c>
    </row>
    <row r="9" spans="1:14" ht="28.5" customHeight="1" x14ac:dyDescent="0.25">
      <c r="A9" s="57">
        <v>2</v>
      </c>
      <c r="B9" s="52" t="s">
        <v>17</v>
      </c>
      <c r="C9" s="43" t="s">
        <v>20</v>
      </c>
      <c r="D9" s="21" t="s">
        <v>6</v>
      </c>
      <c r="E9" s="46">
        <v>1</v>
      </c>
      <c r="F9" s="44">
        <v>1100</v>
      </c>
      <c r="G9" s="44">
        <v>800</v>
      </c>
      <c r="H9" s="44">
        <v>1000</v>
      </c>
      <c r="I9" s="26">
        <f t="shared" si="0"/>
        <v>966.67</v>
      </c>
      <c r="J9" s="27">
        <f t="shared" si="1"/>
        <v>152.75252321974915</v>
      </c>
      <c r="K9" s="28">
        <f t="shared" si="2"/>
        <v>15.8019306712476</v>
      </c>
      <c r="L9" s="26">
        <f t="shared" si="3"/>
        <v>966.66666666666663</v>
      </c>
      <c r="M9" s="29">
        <f t="shared" si="4"/>
        <v>966</v>
      </c>
      <c r="N9" s="49">
        <f t="shared" si="5"/>
        <v>966</v>
      </c>
    </row>
    <row r="10" spans="1:14" ht="19.5" customHeight="1" x14ac:dyDescent="0.25">
      <c r="A10" s="57"/>
      <c r="B10" s="53"/>
      <c r="C10" s="43" t="s">
        <v>21</v>
      </c>
      <c r="D10" s="21" t="s">
        <v>6</v>
      </c>
      <c r="E10" s="46">
        <v>1</v>
      </c>
      <c r="F10" s="44">
        <v>1200</v>
      </c>
      <c r="G10" s="44">
        <v>900</v>
      </c>
      <c r="H10" s="44">
        <v>1000</v>
      </c>
      <c r="I10" s="26">
        <f t="shared" si="0"/>
        <v>1033.33</v>
      </c>
      <c r="J10" s="27">
        <f t="shared" si="1"/>
        <v>152.75252321974915</v>
      </c>
      <c r="K10" s="28">
        <f t="shared" si="2"/>
        <v>14.782549932717442</v>
      </c>
      <c r="L10" s="26">
        <f t="shared" si="3"/>
        <v>1033.3333333333333</v>
      </c>
      <c r="M10" s="29">
        <f t="shared" si="4"/>
        <v>1033</v>
      </c>
      <c r="N10" s="49">
        <f t="shared" si="5"/>
        <v>1033</v>
      </c>
    </row>
    <row r="11" spans="1:14" ht="19.5" customHeight="1" x14ac:dyDescent="0.25">
      <c r="A11" s="57"/>
      <c r="B11" s="53"/>
      <c r="C11" s="43" t="s">
        <v>22</v>
      </c>
      <c r="D11" s="21" t="s">
        <v>6</v>
      </c>
      <c r="E11" s="46">
        <v>1</v>
      </c>
      <c r="F11" s="44">
        <v>1200</v>
      </c>
      <c r="G11" s="44">
        <v>1000</v>
      </c>
      <c r="H11" s="44">
        <v>1000</v>
      </c>
      <c r="I11" s="26">
        <f t="shared" ref="I11" si="10">ROUND((F11+H11+G11)/3,2)</f>
        <v>1066.67</v>
      </c>
      <c r="J11" s="27">
        <f t="shared" ref="J11" si="11">SQRT(((SUM((POWER(F11-I11,2)),(POWER(G11-I11,2)),(POWER(H11-I11,2)))/(COLUMNS(F11:H11)-1))))</f>
        <v>115.47005391009394</v>
      </c>
      <c r="K11" s="28">
        <f t="shared" ref="K11" si="12">J11/I11*100</f>
        <v>10.825283725059665</v>
      </c>
      <c r="L11" s="26">
        <f t="shared" ref="L11" si="13">((E11/3)*(SUM(F11:H11)))</f>
        <v>1066.6666666666665</v>
      </c>
      <c r="M11" s="29">
        <f t="shared" si="4"/>
        <v>1066</v>
      </c>
      <c r="N11" s="49">
        <f t="shared" si="5"/>
        <v>1066</v>
      </c>
    </row>
    <row r="12" spans="1:14" ht="27" customHeight="1" x14ac:dyDescent="0.25">
      <c r="A12" s="57"/>
      <c r="B12" s="54"/>
      <c r="C12" s="43" t="s">
        <v>23</v>
      </c>
      <c r="D12" s="21" t="s">
        <v>6</v>
      </c>
      <c r="E12" s="46">
        <v>1</v>
      </c>
      <c r="F12" s="44">
        <v>1200</v>
      </c>
      <c r="G12" s="44">
        <v>1000</v>
      </c>
      <c r="H12" s="44">
        <v>1000</v>
      </c>
      <c r="I12" s="26">
        <f t="shared" si="0"/>
        <v>1066.67</v>
      </c>
      <c r="J12" s="27">
        <f t="shared" si="1"/>
        <v>115.47005391009394</v>
      </c>
      <c r="K12" s="28">
        <f t="shared" si="2"/>
        <v>10.825283725059665</v>
      </c>
      <c r="L12" s="26">
        <f t="shared" si="3"/>
        <v>1066.6666666666665</v>
      </c>
      <c r="M12" s="29">
        <f t="shared" si="4"/>
        <v>1066</v>
      </c>
      <c r="N12" s="49">
        <f t="shared" si="5"/>
        <v>1066</v>
      </c>
    </row>
    <row r="13" spans="1:14" ht="26.25" customHeight="1" x14ac:dyDescent="0.25">
      <c r="A13" s="57">
        <v>3</v>
      </c>
      <c r="B13" s="52" t="s">
        <v>18</v>
      </c>
      <c r="C13" s="43" t="s">
        <v>20</v>
      </c>
      <c r="D13" s="21" t="s">
        <v>6</v>
      </c>
      <c r="E13" s="46">
        <v>1</v>
      </c>
      <c r="F13" s="44">
        <v>220</v>
      </c>
      <c r="G13" s="44">
        <v>300</v>
      </c>
      <c r="H13" s="44">
        <v>400</v>
      </c>
      <c r="I13" s="26">
        <f t="shared" si="0"/>
        <v>306.67</v>
      </c>
      <c r="J13" s="27">
        <f t="shared" si="1"/>
        <v>90.184995148860551</v>
      </c>
      <c r="K13" s="28">
        <f t="shared" si="2"/>
        <v>29.407830941683422</v>
      </c>
      <c r="L13" s="26">
        <f t="shared" si="3"/>
        <v>306.66666666666663</v>
      </c>
      <c r="M13" s="29">
        <f t="shared" si="4"/>
        <v>306</v>
      </c>
      <c r="N13" s="49">
        <f t="shared" si="5"/>
        <v>306</v>
      </c>
    </row>
    <row r="14" spans="1:14" ht="22.5" customHeight="1" x14ac:dyDescent="0.25">
      <c r="A14" s="57"/>
      <c r="B14" s="53"/>
      <c r="C14" s="43" t="s">
        <v>21</v>
      </c>
      <c r="D14" s="21" t="s">
        <v>6</v>
      </c>
      <c r="E14" s="46">
        <v>1</v>
      </c>
      <c r="F14" s="44">
        <v>220</v>
      </c>
      <c r="G14" s="44">
        <v>300</v>
      </c>
      <c r="H14" s="44">
        <v>400</v>
      </c>
      <c r="I14" s="26">
        <f t="shared" si="0"/>
        <v>306.67</v>
      </c>
      <c r="J14" s="27">
        <f t="shared" si="1"/>
        <v>90.184995148860551</v>
      </c>
      <c r="K14" s="28">
        <f t="shared" si="2"/>
        <v>29.407830941683422</v>
      </c>
      <c r="L14" s="26">
        <f t="shared" si="3"/>
        <v>306.66666666666663</v>
      </c>
      <c r="M14" s="29">
        <f t="shared" si="4"/>
        <v>306</v>
      </c>
      <c r="N14" s="49">
        <f t="shared" si="5"/>
        <v>306</v>
      </c>
    </row>
    <row r="15" spans="1:14" ht="22.5" customHeight="1" x14ac:dyDescent="0.25">
      <c r="A15" s="57"/>
      <c r="B15" s="53"/>
      <c r="C15" s="43" t="s">
        <v>22</v>
      </c>
      <c r="D15" s="21" t="s">
        <v>6</v>
      </c>
      <c r="E15" s="46">
        <v>1</v>
      </c>
      <c r="F15" s="44">
        <v>220</v>
      </c>
      <c r="G15" s="44">
        <v>300</v>
      </c>
      <c r="H15" s="44">
        <v>400</v>
      </c>
      <c r="I15" s="26">
        <f t="shared" ref="I15" si="14">ROUND((F15+H15+G15)/3,2)</f>
        <v>306.67</v>
      </c>
      <c r="J15" s="27">
        <f t="shared" ref="J15" si="15">SQRT(((SUM((POWER(F15-I15,2)),(POWER(G15-I15,2)),(POWER(H15-I15,2)))/(COLUMNS(F15:H15)-1))))</f>
        <v>90.184995148860551</v>
      </c>
      <c r="K15" s="28">
        <f t="shared" ref="K15" si="16">J15/I15*100</f>
        <v>29.407830941683422</v>
      </c>
      <c r="L15" s="26">
        <f t="shared" ref="L15" si="17">((E15/3)*(SUM(F15:H15)))</f>
        <v>306.66666666666663</v>
      </c>
      <c r="M15" s="29">
        <f t="shared" si="4"/>
        <v>306</v>
      </c>
      <c r="N15" s="15">
        <f t="shared" si="5"/>
        <v>306</v>
      </c>
    </row>
    <row r="16" spans="1:14" ht="28.5" customHeight="1" x14ac:dyDescent="0.25">
      <c r="A16" s="57"/>
      <c r="B16" s="54"/>
      <c r="C16" s="43" t="s">
        <v>23</v>
      </c>
      <c r="D16" s="21" t="s">
        <v>6</v>
      </c>
      <c r="E16" s="46">
        <v>1</v>
      </c>
      <c r="F16" s="44">
        <v>220</v>
      </c>
      <c r="G16" s="44">
        <v>300</v>
      </c>
      <c r="H16" s="44">
        <v>400</v>
      </c>
      <c r="I16" s="26">
        <f t="shared" si="0"/>
        <v>306.67</v>
      </c>
      <c r="J16" s="27">
        <f t="shared" si="1"/>
        <v>90.184995148860551</v>
      </c>
      <c r="K16" s="28">
        <f t="shared" si="2"/>
        <v>29.407830941683422</v>
      </c>
      <c r="L16" s="26">
        <f t="shared" si="3"/>
        <v>306.66666666666663</v>
      </c>
      <c r="M16" s="29">
        <f t="shared" si="4"/>
        <v>306</v>
      </c>
      <c r="N16" s="15">
        <f t="shared" si="5"/>
        <v>306</v>
      </c>
    </row>
    <row r="17" spans="1:14" s="12" customFormat="1" x14ac:dyDescent="0.25">
      <c r="A17" s="55" t="s">
        <v>5</v>
      </c>
      <c r="B17" s="55"/>
      <c r="C17" s="55"/>
      <c r="D17" s="55"/>
      <c r="E17" s="55"/>
      <c r="F17" s="56">
        <f>SUM(N5:N16)</f>
        <v>10671</v>
      </c>
      <c r="G17" s="56"/>
      <c r="H17" s="56"/>
      <c r="I17" s="56"/>
      <c r="J17" s="56"/>
      <c r="K17" s="56"/>
      <c r="L17" s="56"/>
      <c r="M17" s="56"/>
      <c r="N17" s="56"/>
    </row>
    <row r="18" spans="1:14" s="12" customFormat="1" x14ac:dyDescent="0.25">
      <c r="A18" s="55" t="s">
        <v>4</v>
      </c>
      <c r="B18" s="55"/>
      <c r="C18" s="55"/>
      <c r="D18" s="55"/>
      <c r="E18" s="55"/>
      <c r="F18" s="56">
        <f>G25</f>
        <v>221172</v>
      </c>
      <c r="G18" s="56"/>
      <c r="H18" s="56"/>
      <c r="I18" s="56"/>
      <c r="J18" s="56"/>
      <c r="K18" s="56"/>
      <c r="L18" s="56"/>
      <c r="M18" s="56"/>
      <c r="N18" s="56"/>
    </row>
    <row r="19" spans="1:14" s="4" customFormat="1" x14ac:dyDescent="0.25">
      <c r="A19" s="45"/>
      <c r="B19" s="16"/>
      <c r="C19" s="16"/>
      <c r="D19" s="16"/>
      <c r="E19" s="16"/>
      <c r="F19" s="16"/>
      <c r="G19" s="19"/>
    </row>
    <row r="20" spans="1:14" s="4" customFormat="1" ht="40.5" customHeight="1" x14ac:dyDescent="0.25">
      <c r="A20" s="45"/>
      <c r="B20" s="16"/>
      <c r="C20" s="47" t="s">
        <v>16</v>
      </c>
      <c r="D20" s="47" t="s">
        <v>36</v>
      </c>
      <c r="E20" s="47" t="s">
        <v>37</v>
      </c>
      <c r="F20" s="47" t="s">
        <v>38</v>
      </c>
      <c r="G20" s="47" t="s">
        <v>33</v>
      </c>
    </row>
    <row r="21" spans="1:14" s="4" customFormat="1" x14ac:dyDescent="0.25">
      <c r="C21" s="43" t="s">
        <v>26</v>
      </c>
      <c r="D21" s="48">
        <f>SUM(N5,N9,N13)</f>
        <v>2472</v>
      </c>
      <c r="E21" s="48">
        <v>4</v>
      </c>
      <c r="F21" s="48">
        <f>D21*E21</f>
        <v>9888</v>
      </c>
      <c r="G21" s="48">
        <f>F21*7</f>
        <v>69216</v>
      </c>
      <c r="H21" s="4" t="s">
        <v>34</v>
      </c>
      <c r="I21" s="45"/>
      <c r="J21" s="45"/>
      <c r="K21" s="16"/>
    </row>
    <row r="22" spans="1:14" s="4" customFormat="1" x14ac:dyDescent="0.25">
      <c r="C22" s="43" t="s">
        <v>27</v>
      </c>
      <c r="D22" s="48">
        <f>SUM(N6,N10,N14)</f>
        <v>2655</v>
      </c>
      <c r="E22" s="48">
        <v>4</v>
      </c>
      <c r="F22" s="48">
        <f t="shared" ref="F22:F24" si="18">D22*E22</f>
        <v>10620</v>
      </c>
      <c r="G22" s="48">
        <f t="shared" ref="G22:G24" si="19">F22*7</f>
        <v>74340</v>
      </c>
      <c r="H22" s="4" t="s">
        <v>34</v>
      </c>
      <c r="I22" s="45"/>
      <c r="J22" s="45"/>
      <c r="K22" s="16"/>
    </row>
    <row r="23" spans="1:14" s="4" customFormat="1" ht="25.5" x14ac:dyDescent="0.25">
      <c r="C23" s="43" t="s">
        <v>28</v>
      </c>
      <c r="D23" s="48">
        <f>SUM(N7,N11,N15)</f>
        <v>2772</v>
      </c>
      <c r="E23" s="48">
        <v>2</v>
      </c>
      <c r="F23" s="48">
        <f t="shared" si="18"/>
        <v>5544</v>
      </c>
      <c r="G23" s="48">
        <f t="shared" si="19"/>
        <v>38808</v>
      </c>
      <c r="H23" s="4" t="s">
        <v>35</v>
      </c>
      <c r="I23" s="45"/>
      <c r="J23" s="45"/>
      <c r="K23" s="16"/>
    </row>
    <row r="24" spans="1:14" s="4" customFormat="1" x14ac:dyDescent="0.25">
      <c r="C24" s="43" t="s">
        <v>29</v>
      </c>
      <c r="D24" s="48">
        <f>SUM(N8,N12,N16)</f>
        <v>2772</v>
      </c>
      <c r="E24" s="48">
        <v>2</v>
      </c>
      <c r="F24" s="48">
        <f t="shared" si="18"/>
        <v>5544</v>
      </c>
      <c r="G24" s="48">
        <f t="shared" si="19"/>
        <v>38808</v>
      </c>
      <c r="H24" s="4" t="s">
        <v>35</v>
      </c>
      <c r="I24" s="45"/>
      <c r="J24" s="45"/>
      <c r="K24" s="16"/>
    </row>
    <row r="25" spans="1:14" s="4" customFormat="1" x14ac:dyDescent="0.25">
      <c r="A25" s="45"/>
      <c r="B25" s="16"/>
      <c r="C25" s="58" t="s">
        <v>39</v>
      </c>
      <c r="D25" s="59"/>
      <c r="E25" s="59"/>
      <c r="F25" s="60"/>
      <c r="G25" s="50">
        <f>SUM(G21:G24)</f>
        <v>221172</v>
      </c>
    </row>
    <row r="26" spans="1:14" s="4" customFormat="1" x14ac:dyDescent="0.25">
      <c r="A26" s="5"/>
      <c r="B26" s="17"/>
      <c r="C26" s="18"/>
      <c r="D26" s="18"/>
      <c r="E26" s="18"/>
      <c r="F26" s="45"/>
      <c r="G26" s="45"/>
      <c r="H26" s="45"/>
      <c r="I26" s="16"/>
      <c r="J26" s="6"/>
      <c r="K26" s="3"/>
      <c r="L26" s="3"/>
      <c r="M26" s="3"/>
      <c r="N26" s="3"/>
    </row>
    <row r="27" spans="1:14" s="31" customFormat="1" ht="15.75" x14ac:dyDescent="0.25">
      <c r="A27" s="51" t="s">
        <v>25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</row>
    <row r="28" spans="1:14" s="31" customFormat="1" ht="15.75" x14ac:dyDescent="0.25">
      <c r="A28" s="32"/>
      <c r="B28" s="32"/>
      <c r="C28" s="32"/>
      <c r="D28" s="32"/>
      <c r="E28" s="33"/>
      <c r="F28" s="34"/>
      <c r="G28" s="34"/>
      <c r="H28" s="35"/>
      <c r="I28" s="36"/>
      <c r="J28" s="36"/>
    </row>
    <row r="29" spans="1:14" s="31" customFormat="1" ht="11.25" customHeight="1" x14ac:dyDescent="0.25">
      <c r="A29" s="32"/>
      <c r="B29" s="32"/>
      <c r="C29" s="32"/>
      <c r="D29" s="32"/>
      <c r="E29" s="33"/>
      <c r="F29" s="34"/>
      <c r="G29" s="34"/>
      <c r="H29" s="35"/>
      <c r="I29" s="36"/>
      <c r="J29" s="36"/>
    </row>
    <row r="30" spans="1:14" s="16" customFormat="1" ht="19.5" customHeight="1" x14ac:dyDescent="0.25">
      <c r="A30" s="39" t="s">
        <v>24</v>
      </c>
      <c r="B30" s="40"/>
      <c r="C30" s="40"/>
      <c r="D30" s="40"/>
      <c r="E30" s="40"/>
      <c r="F30" s="40"/>
      <c r="G30" s="40"/>
      <c r="H30" s="40"/>
      <c r="I30" s="37"/>
      <c r="J30" s="38"/>
    </row>
    <row r="31" spans="1:14" s="4" customFormat="1" x14ac:dyDescent="0.25">
      <c r="A31" s="20"/>
      <c r="B31" s="5"/>
      <c r="C31" s="5"/>
      <c r="D31" s="5"/>
      <c r="E31" s="20"/>
      <c r="F31" s="41">
        <v>46156</v>
      </c>
      <c r="G31" s="18"/>
      <c r="H31" s="18"/>
      <c r="I31" s="16"/>
      <c r="J31" s="16"/>
      <c r="K31" s="16"/>
      <c r="L31" s="16"/>
      <c r="M31" s="16"/>
      <c r="N31" s="19"/>
    </row>
    <row r="32" spans="1:14" s="4" customFormat="1" x14ac:dyDescent="0.25">
      <c r="A32" s="20"/>
      <c r="B32" s="5"/>
      <c r="C32" s="5"/>
      <c r="D32" s="5"/>
      <c r="E32" s="20"/>
      <c r="F32" s="18"/>
      <c r="G32" s="18"/>
      <c r="H32" s="18"/>
      <c r="I32" s="16"/>
      <c r="J32" s="16"/>
      <c r="K32" s="16"/>
      <c r="L32" s="16"/>
      <c r="M32" s="16"/>
      <c r="N32" s="19"/>
    </row>
    <row r="33" spans="1:14" s="4" customFormat="1" x14ac:dyDescent="0.25">
      <c r="A33" s="20"/>
      <c r="B33" s="18"/>
      <c r="C33" s="18"/>
      <c r="D33" s="5"/>
      <c r="E33" s="18"/>
      <c r="F33" s="18"/>
      <c r="G33" s="18"/>
      <c r="H33" s="18"/>
      <c r="I33" s="16"/>
      <c r="J33" s="16"/>
      <c r="K33" s="16"/>
      <c r="L33" s="16"/>
      <c r="M33" s="16"/>
      <c r="N33" s="19"/>
    </row>
    <row r="34" spans="1:14" s="4" customFormat="1" x14ac:dyDescent="0.25">
      <c r="B34" s="7"/>
      <c r="C34" s="3"/>
      <c r="D34" s="3"/>
      <c r="F34" s="8"/>
      <c r="G34" s="3"/>
      <c r="H34" s="3"/>
      <c r="I34" s="16"/>
      <c r="J34" s="16"/>
      <c r="K34" s="16"/>
      <c r="L34" s="16"/>
      <c r="M34" s="16"/>
      <c r="N34" s="9"/>
    </row>
    <row r="35" spans="1:14" s="4" customFormat="1" x14ac:dyDescent="0.25">
      <c r="B35" s="5"/>
      <c r="D35" s="3"/>
      <c r="F35" s="8"/>
      <c r="G35" s="3"/>
      <c r="H35" s="3"/>
      <c r="I35" s="16"/>
      <c r="J35" s="16"/>
      <c r="K35" s="16"/>
      <c r="L35" s="16"/>
      <c r="M35" s="16"/>
      <c r="N35" s="9"/>
    </row>
    <row r="36" spans="1:14" s="4" customFormat="1" x14ac:dyDescent="0.25">
      <c r="I36" s="16"/>
      <c r="J36" s="16"/>
      <c r="K36" s="16"/>
      <c r="L36" s="16"/>
      <c r="M36" s="16"/>
      <c r="N36" s="9"/>
    </row>
    <row r="37" spans="1:14" s="4" customFormat="1" x14ac:dyDescent="0.25">
      <c r="I37" s="16"/>
      <c r="J37" s="16"/>
      <c r="K37" s="16"/>
      <c r="L37" s="16"/>
      <c r="M37" s="16"/>
      <c r="N37" s="9"/>
    </row>
    <row r="38" spans="1:14" s="4" customFormat="1" x14ac:dyDescent="0.25">
      <c r="A38" s="3"/>
      <c r="I38" s="16"/>
      <c r="J38" s="16"/>
      <c r="K38" s="16"/>
      <c r="L38" s="16"/>
      <c r="M38" s="16"/>
      <c r="N38" s="9"/>
    </row>
    <row r="39" spans="1:14" s="4" customFormat="1" x14ac:dyDescent="0.25">
      <c r="A39" s="3"/>
      <c r="I39" s="16"/>
      <c r="J39" s="16"/>
      <c r="K39" s="16"/>
      <c r="L39" s="16"/>
      <c r="M39" s="16"/>
      <c r="N39" s="9"/>
    </row>
    <row r="40" spans="1:14" s="4" customFormat="1" x14ac:dyDescent="0.25">
      <c r="A40" s="3"/>
      <c r="I40" s="16"/>
      <c r="J40" s="16"/>
      <c r="K40" s="16"/>
      <c r="L40" s="16"/>
      <c r="M40" s="16"/>
      <c r="N40" s="9"/>
    </row>
    <row r="41" spans="1:14" s="4" customFormat="1" x14ac:dyDescent="0.25">
      <c r="A41" s="3"/>
      <c r="I41" s="16"/>
      <c r="J41" s="16"/>
      <c r="K41" s="16"/>
      <c r="L41" s="16"/>
      <c r="M41" s="16"/>
      <c r="N41" s="9"/>
    </row>
    <row r="42" spans="1:14" s="4" customFormat="1" x14ac:dyDescent="0.25">
      <c r="A42" s="3"/>
      <c r="I42" s="16"/>
      <c r="J42" s="16"/>
      <c r="K42" s="16"/>
      <c r="L42" s="16"/>
      <c r="M42" s="16"/>
      <c r="N42" s="9"/>
    </row>
    <row r="43" spans="1:14" s="4" customFormat="1" x14ac:dyDescent="0.25">
      <c r="A43" s="3"/>
      <c r="B43" s="6"/>
      <c r="C43" s="3"/>
      <c r="D43" s="3"/>
      <c r="E43" s="3"/>
      <c r="F43" s="3"/>
      <c r="G43" s="3"/>
      <c r="H43" s="3"/>
      <c r="I43" s="16"/>
      <c r="J43" s="16"/>
      <c r="K43" s="16"/>
      <c r="L43" s="16"/>
      <c r="M43" s="16"/>
      <c r="N43" s="9"/>
    </row>
    <row r="44" spans="1:14" s="4" customFormat="1" x14ac:dyDescent="0.25">
      <c r="A44" s="3"/>
      <c r="B44" s="6"/>
      <c r="C44" s="10"/>
      <c r="D44" s="3"/>
      <c r="E44" s="3"/>
      <c r="F44" s="3"/>
      <c r="G44" s="3"/>
      <c r="H44" s="3"/>
      <c r="I44" s="16"/>
      <c r="J44" s="16"/>
      <c r="K44" s="16"/>
      <c r="L44" s="16"/>
      <c r="M44" s="16"/>
      <c r="N44" s="9"/>
    </row>
    <row r="45" spans="1:14" s="4" customFormat="1" x14ac:dyDescent="0.25">
      <c r="A45" s="3"/>
      <c r="B45" s="6"/>
      <c r="C45" s="3"/>
      <c r="D45" s="3"/>
      <c r="E45" s="3"/>
      <c r="F45" s="3"/>
      <c r="G45" s="3"/>
      <c r="H45" s="3"/>
      <c r="I45" s="16"/>
      <c r="J45" s="16"/>
      <c r="K45" s="16"/>
      <c r="L45" s="16"/>
      <c r="M45" s="16"/>
      <c r="N45" s="9"/>
    </row>
    <row r="46" spans="1:14" s="4" customFormat="1" x14ac:dyDescent="0.25">
      <c r="A46" s="3"/>
      <c r="B46" s="6"/>
      <c r="C46" s="3"/>
      <c r="D46" s="3"/>
      <c r="E46" s="3"/>
      <c r="F46" s="3"/>
      <c r="G46" s="3"/>
      <c r="H46" s="3"/>
      <c r="I46" s="16"/>
      <c r="J46" s="16"/>
      <c r="K46" s="16"/>
      <c r="L46" s="16"/>
      <c r="M46" s="16"/>
      <c r="N46" s="9"/>
    </row>
    <row r="47" spans="1:14" s="4" customFormat="1" x14ac:dyDescent="0.25">
      <c r="A47" s="3"/>
      <c r="B47" s="6"/>
      <c r="C47" s="3"/>
      <c r="D47" s="3"/>
      <c r="E47" s="3"/>
      <c r="F47" s="3"/>
      <c r="G47" s="3"/>
      <c r="H47" s="3"/>
      <c r="I47" s="16"/>
      <c r="J47" s="16"/>
      <c r="K47" s="16"/>
      <c r="L47" s="16"/>
      <c r="M47" s="16"/>
      <c r="N47" s="9"/>
    </row>
    <row r="48" spans="1:14" s="4" customFormat="1" x14ac:dyDescent="0.25">
      <c r="A48" s="3"/>
      <c r="B48" s="6"/>
      <c r="C48" s="3"/>
      <c r="D48" s="3"/>
      <c r="E48" s="3"/>
      <c r="F48" s="3"/>
      <c r="G48" s="3"/>
      <c r="H48" s="3"/>
      <c r="I48" s="16"/>
      <c r="J48" s="16"/>
      <c r="K48" s="16"/>
      <c r="L48" s="16"/>
      <c r="M48" s="16"/>
      <c r="N48" s="9"/>
    </row>
    <row r="49" spans="1:14" s="4" customFormat="1" x14ac:dyDescent="0.25">
      <c r="A49" s="3"/>
      <c r="B49" s="6"/>
      <c r="C49" s="3"/>
      <c r="D49" s="3"/>
      <c r="E49" s="3"/>
      <c r="F49" s="3"/>
      <c r="G49" s="3"/>
      <c r="H49" s="3"/>
      <c r="I49" s="16"/>
      <c r="J49" s="16"/>
      <c r="K49" s="16"/>
      <c r="L49" s="16"/>
      <c r="M49" s="16"/>
      <c r="N49" s="9"/>
    </row>
    <row r="50" spans="1:14" s="4" customFormat="1" x14ac:dyDescent="0.25">
      <c r="A50" s="3"/>
      <c r="B50" s="6"/>
      <c r="C50" s="3"/>
      <c r="D50" s="3"/>
      <c r="E50" s="3"/>
      <c r="F50" s="3"/>
      <c r="G50" s="3"/>
      <c r="H50" s="3"/>
      <c r="I50" s="16"/>
      <c r="J50" s="16"/>
      <c r="K50" s="16"/>
      <c r="L50" s="16"/>
      <c r="M50" s="16"/>
      <c r="N50" s="9"/>
    </row>
    <row r="51" spans="1:14" s="4" customFormat="1" x14ac:dyDescent="0.25">
      <c r="A51" s="3"/>
      <c r="B51" s="6"/>
      <c r="C51" s="3"/>
      <c r="D51" s="3"/>
      <c r="E51" s="3"/>
      <c r="F51" s="3"/>
      <c r="G51" s="3"/>
      <c r="H51" s="3"/>
      <c r="I51" s="16"/>
      <c r="J51" s="16"/>
      <c r="K51" s="16"/>
      <c r="L51" s="16"/>
      <c r="M51" s="16"/>
      <c r="N51" s="9"/>
    </row>
    <row r="52" spans="1:14" s="4" customFormat="1" x14ac:dyDescent="0.25">
      <c r="A52" s="3"/>
      <c r="B52" s="6"/>
      <c r="C52" s="3"/>
      <c r="D52" s="3"/>
      <c r="E52" s="3"/>
      <c r="F52" s="3"/>
      <c r="G52" s="3"/>
      <c r="H52" s="3"/>
      <c r="I52" s="16"/>
      <c r="J52" s="16"/>
      <c r="K52" s="16"/>
      <c r="L52" s="16"/>
      <c r="M52" s="16"/>
      <c r="N52" s="9"/>
    </row>
    <row r="53" spans="1:14" s="4" customFormat="1" x14ac:dyDescent="0.25">
      <c r="A53" s="3"/>
      <c r="B53" s="6"/>
      <c r="C53" s="3"/>
      <c r="D53" s="3"/>
      <c r="E53" s="3"/>
      <c r="F53" s="3"/>
      <c r="G53" s="3"/>
      <c r="H53" s="3"/>
      <c r="I53" s="16"/>
      <c r="J53" s="16"/>
      <c r="K53" s="16"/>
      <c r="L53" s="16"/>
      <c r="M53" s="16"/>
      <c r="N53" s="9"/>
    </row>
    <row r="54" spans="1:14" s="4" customFormat="1" x14ac:dyDescent="0.25">
      <c r="A54" s="3"/>
      <c r="B54" s="6"/>
      <c r="C54" s="3"/>
      <c r="D54" s="3"/>
      <c r="E54" s="3"/>
      <c r="F54" s="3"/>
      <c r="G54" s="3"/>
      <c r="H54" s="3"/>
      <c r="I54" s="16"/>
      <c r="J54" s="16"/>
      <c r="K54" s="16"/>
      <c r="L54" s="16"/>
      <c r="M54" s="16"/>
      <c r="N54" s="9"/>
    </row>
    <row r="55" spans="1:14" s="4" customFormat="1" x14ac:dyDescent="0.25">
      <c r="A55" s="3"/>
      <c r="B55" s="6"/>
      <c r="C55" s="3"/>
      <c r="D55" s="3"/>
      <c r="E55" s="3"/>
      <c r="F55" s="3"/>
      <c r="G55" s="3"/>
      <c r="H55" s="3"/>
      <c r="I55" s="16"/>
      <c r="J55" s="16"/>
      <c r="K55" s="16"/>
      <c r="L55" s="16"/>
      <c r="M55" s="16"/>
      <c r="N55" s="9"/>
    </row>
    <row r="56" spans="1:14" s="4" customFormat="1" x14ac:dyDescent="0.25">
      <c r="A56" s="3"/>
      <c r="B56" s="6"/>
      <c r="C56" s="3"/>
      <c r="D56" s="3"/>
      <c r="E56" s="3"/>
      <c r="F56" s="3"/>
      <c r="G56" s="3"/>
      <c r="H56" s="3"/>
      <c r="I56" s="16"/>
      <c r="J56" s="16"/>
      <c r="K56" s="16"/>
      <c r="L56" s="16"/>
      <c r="M56" s="16"/>
      <c r="N56" s="9"/>
    </row>
    <row r="57" spans="1:14" s="4" customFormat="1" x14ac:dyDescent="0.25">
      <c r="A57" s="3"/>
      <c r="B57" s="6"/>
      <c r="C57" s="3"/>
      <c r="D57" s="3"/>
      <c r="E57" s="3"/>
      <c r="F57" s="3"/>
      <c r="G57" s="3"/>
      <c r="H57" s="3"/>
      <c r="I57" s="16"/>
      <c r="J57" s="16"/>
      <c r="K57" s="16"/>
      <c r="L57" s="16"/>
      <c r="M57" s="16"/>
      <c r="N57" s="9"/>
    </row>
    <row r="58" spans="1:14" s="4" customFormat="1" x14ac:dyDescent="0.25">
      <c r="A58" s="3"/>
      <c r="B58" s="6"/>
      <c r="C58" s="3"/>
      <c r="D58" s="3"/>
      <c r="E58" s="3"/>
      <c r="F58" s="3"/>
      <c r="G58" s="3"/>
      <c r="H58" s="3"/>
      <c r="I58" s="16"/>
      <c r="J58" s="16"/>
      <c r="K58" s="16"/>
      <c r="L58" s="16"/>
      <c r="M58" s="16"/>
      <c r="N58" s="9"/>
    </row>
    <row r="59" spans="1:14" s="4" customFormat="1" x14ac:dyDescent="0.25">
      <c r="A59" s="3"/>
      <c r="B59" s="6"/>
      <c r="C59" s="3"/>
      <c r="D59" s="3"/>
      <c r="E59" s="3"/>
      <c r="F59" s="3"/>
      <c r="G59" s="3"/>
      <c r="H59" s="3"/>
      <c r="I59" s="16"/>
      <c r="J59" s="16"/>
      <c r="K59" s="16"/>
      <c r="L59" s="16"/>
      <c r="M59" s="16"/>
      <c r="N59" s="9"/>
    </row>
    <row r="60" spans="1:14" s="4" customFormat="1" x14ac:dyDescent="0.25">
      <c r="A60" s="3"/>
      <c r="B60" s="6"/>
      <c r="C60" s="3"/>
      <c r="D60" s="3"/>
      <c r="E60" s="3"/>
      <c r="F60" s="3"/>
      <c r="G60" s="3"/>
      <c r="H60" s="3"/>
      <c r="I60" s="16"/>
      <c r="J60" s="16"/>
      <c r="K60" s="16"/>
      <c r="L60" s="16"/>
      <c r="M60" s="16"/>
      <c r="N60" s="9"/>
    </row>
    <row r="61" spans="1:14" s="4" customFormat="1" x14ac:dyDescent="0.25">
      <c r="A61" s="3"/>
      <c r="B61" s="6"/>
      <c r="C61" s="3"/>
      <c r="D61" s="3"/>
      <c r="E61" s="3"/>
      <c r="F61" s="3"/>
      <c r="G61" s="3"/>
      <c r="H61" s="3"/>
      <c r="I61" s="16"/>
      <c r="J61" s="16"/>
      <c r="K61" s="16"/>
      <c r="L61" s="16"/>
      <c r="M61" s="16"/>
      <c r="N61" s="9"/>
    </row>
  </sheetData>
  <mergeCells count="23">
    <mergeCell ref="A5:A8"/>
    <mergeCell ref="A9:A12"/>
    <mergeCell ref="B5:B8"/>
    <mergeCell ref="B9:B12"/>
    <mergeCell ref="A1:N1"/>
    <mergeCell ref="H2:H3"/>
    <mergeCell ref="I2:K2"/>
    <mergeCell ref="L2:N2"/>
    <mergeCell ref="F2:F3"/>
    <mergeCell ref="G2:G3"/>
    <mergeCell ref="E2:E3"/>
    <mergeCell ref="D2:D3"/>
    <mergeCell ref="C2:C3"/>
    <mergeCell ref="A2:A3"/>
    <mergeCell ref="B2:B3"/>
    <mergeCell ref="A27:N27"/>
    <mergeCell ref="B13:B16"/>
    <mergeCell ref="A17:E17"/>
    <mergeCell ref="F17:N17"/>
    <mergeCell ref="F18:N18"/>
    <mergeCell ref="A18:E18"/>
    <mergeCell ref="A13:A16"/>
    <mergeCell ref="C25:F25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стоимости НМЦК</vt:lpstr>
    </vt:vector>
  </TitlesOfParts>
  <Company>УМЗ администрации г. Норильска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SklyadnevaLS</dc:creator>
  <cp:lastModifiedBy>Токмакова Александра С.</cp:lastModifiedBy>
  <cp:lastPrinted>2026-05-15T07:29:43Z</cp:lastPrinted>
  <dcterms:created xsi:type="dcterms:W3CDTF">2015-09-18T09:03:45Z</dcterms:created>
  <dcterms:modified xsi:type="dcterms:W3CDTF">2026-05-15T07:33:12Z</dcterms:modified>
</cp:coreProperties>
</file>