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pbniif.spbniif\Files\Public\Закупки\ОГЗ\2026\ЕАТ_БЕРЕЗКА п.4\7. Июль\Поставка элементов питания (Плес)\"/>
    </mc:Choice>
  </mc:AlternateContent>
  <bookViews>
    <workbookView xWindow="-120" yWindow="-120" windowWidth="29040" windowHeight="15840"/>
  </bookViews>
  <sheets>
    <sheet name="Обоснование НМЦК" sheetId="3" r:id="rId1"/>
  </sheets>
  <calcPr calcId="162913" refMode="R1C1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3" i="3" l="1"/>
  <c r="N12" i="3"/>
  <c r="O12" i="3" s="1"/>
  <c r="M12" i="3"/>
  <c r="K12" i="3"/>
  <c r="J12" i="3"/>
  <c r="I12" i="3"/>
  <c r="N11" i="3"/>
  <c r="O11" i="3" s="1"/>
  <c r="M11" i="3"/>
  <c r="K11" i="3"/>
  <c r="J11" i="3"/>
  <c r="I11" i="3"/>
  <c r="N10" i="3"/>
  <c r="O10" i="3" s="1"/>
  <c r="M10" i="3"/>
  <c r="K10" i="3"/>
  <c r="J10" i="3"/>
  <c r="I10" i="3"/>
  <c r="N9" i="3"/>
  <c r="O9" i="3" s="1"/>
  <c r="M9" i="3"/>
  <c r="K9" i="3"/>
  <c r="J9" i="3"/>
  <c r="I9" i="3"/>
  <c r="L11" i="3" l="1"/>
  <c r="L10" i="3"/>
  <c r="L9" i="3"/>
  <c r="L12" i="3"/>
</calcChain>
</file>

<file path=xl/sharedStrings.xml><?xml version="1.0" encoding="utf-8"?>
<sst xmlns="http://schemas.openxmlformats.org/spreadsheetml/2006/main" count="40" uniqueCount="31">
  <si>
    <t>Среднее квадратичное отклонение</t>
  </si>
  <si>
    <t>№ п/п</t>
  </si>
  <si>
    <t>Наименование товара (работы, услуги)</t>
  </si>
  <si>
    <t xml:space="preserve">Ед. изм. </t>
  </si>
  <si>
    <t xml:space="preserve">n - кол-во значений, используемых в расчете </t>
  </si>
  <si>
    <t>Определение однородности совокупности значений выявленных цен</t>
  </si>
  <si>
    <t>КП №1</t>
  </si>
  <si>
    <t>КП №2</t>
  </si>
  <si>
    <t>КП №3</t>
  </si>
  <si>
    <t xml:space="preserve">V - коэф-нт вариации </t>
  </si>
  <si>
    <t>Номер источника ценовой информации (ИЦИ №i) и цена единицы товара, работы, услуги, представленная i-тым ИЦИ (Цi), руб.</t>
  </si>
  <si>
    <t>Характеристики объекта закупки</t>
  </si>
  <si>
    <t>В соответствии с приложением №1 - Описание объекта закупки к извещению</t>
  </si>
  <si>
    <t>Информация о валюте</t>
  </si>
  <si>
    <t>Информация о валюте, используемой для формирования цены контракта и расчетов с поставщиком (подрядчиком, исполнителем): рубль Российской Федерации.
Порядок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контракта: все расчеты производятся в рублях Российской Федерации.</t>
  </si>
  <si>
    <t>&lt;ц&gt; - средн. арифм. величина цены единицы товара, работы, услуги, руб.</t>
  </si>
  <si>
    <t>Средняя цена единицы товара, работы, услуги</t>
  </si>
  <si>
    <t xml:space="preserve">v - кол-во (объем) закупаемого товара (работы, услуги), ед.изм. </t>
  </si>
  <si>
    <t>НМЦК (рын), руб.</t>
  </si>
  <si>
    <t>Расчет НМЦК (рын) произведен по формуле:
V - количество (объем) закупаемого товара, работы, услуги;
n - количество значений, используемых в расчете;
i - номер источника ценовой информации;
Цi - цена единицы товара, работы, услуги</t>
  </si>
  <si>
    <t>На основании проведенного анализа рынка и расчетов НМЦК составляет, руб.:</t>
  </si>
  <si>
    <t>Приложение № 2 к Извещению</t>
  </si>
  <si>
    <t>РАСЧЕТ НМЦК</t>
  </si>
  <si>
    <t>Цена единицы товара, работы, услуги, принятая для расчета НМЦК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</si>
  <si>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</si>
  <si>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</t>
  </si>
  <si>
    <t>шт</t>
  </si>
  <si>
    <t>Обоснование начальной (максимальной) цены контракта, 
начальной цены единицы товара (НЦЕ) на поставку элементов питания для нужд ФГБУ «СПб НИИФ» Минздрава России в 2026 году (Санаторий Плес)</t>
  </si>
  <si>
    <t>Код по КТРУ</t>
  </si>
  <si>
    <t>27.20.11.000-00000006</t>
  </si>
  <si>
    <t>Элемент первичный и батарея первичных элементов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</si>
</sst>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%"/>
    <numFmt numFmtId="165" formatCode="#,##0.00\ _₽"/>
  </numFmts>
  <fonts count="10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0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8">
    <xf numFmtId="0" fontId="0" fillId="0" borderId="0" xfId="0"/>
    <xf numFmtId="164" fontId="3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/>
    </xf>
    <xf numFmtId="0" fontId="7" fillId="0" borderId="0" xfId="0" applyFont="1"/>
    <xf numFmtId="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 wrapText="1"/>
    </xf>
    <xf numFmtId="164" fontId="9" fillId="2" borderId="1" xfId="0" applyNumberFormat="1" applyFont="1" applyFill="1" applyBorder="1" applyAlignment="1">
      <alignment horizontal="center" vertical="center" wrapText="1"/>
    </xf>
    <xf numFmtId="165" fontId="9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right" vertical="center" wrapText="1"/>
    </xf>
    <xf numFmtId="0" fontId="4" fillId="0" borderId="6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right"/>
    </xf>
    <xf numFmtId="0" fontId="3" fillId="0" borderId="3" xfId="0" applyFont="1" applyBorder="1" applyAlignment="1">
      <alignment horizontal="right"/>
    </xf>
    <xf numFmtId="0" fontId="1" fillId="3" borderId="1" xfId="0" applyFont="1" applyFill="1" applyBorder="1" applyAlignment="1">
      <alignment horizontal="center" vertical="center" wrapText="1"/>
    </xf>
  </cellXfs>
  <cellStyles count="2">
    <cellStyle name="Excel Built-in Normal" xfId="1"/>
    <cellStyle name="Обычный" xfId="0" builtinId="0"/>
  </cellStyles>
  <dxfs count="12"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strike/>
      </font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strike/>
      </font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strike/>
      </font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strike/>
      </font>
      <fill>
        <patternFill>
          <bgColor theme="5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248478</xdr:colOff>
      <xdr:row>4</xdr:row>
      <xdr:rowOff>182217</xdr:rowOff>
    </xdr:from>
    <xdr:to>
      <xdr:col>3</xdr:col>
      <xdr:colOff>188291</xdr:colOff>
      <xdr:row>4</xdr:row>
      <xdr:rowOff>801977</xdr:rowOff>
    </xdr:to>
    <xdr:pic>
      <xdr:nvPicPr>
        <xdr:cNvPr id="2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178326" y="2343978"/>
          <a:ext cx="1612900" cy="61976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8"/>
  <sheetViews>
    <sheetView tabSelected="1" zoomScaleNormal="100" workbookViewId="0">
      <selection activeCell="O13" sqref="O13"/>
    </sheetView>
  </sheetViews>
  <sheetFormatPr defaultRowHeight="15" x14ac:dyDescent="0.25"/>
  <cols>
    <col min="2" max="2" width="29" customWidth="1"/>
    <col min="3" max="3" width="25.140625" customWidth="1"/>
    <col min="4" max="4" width="10.5703125" customWidth="1"/>
    <col min="5" max="5" width="13.42578125" customWidth="1"/>
    <col min="6" max="6" width="17.42578125" customWidth="1"/>
    <col min="7" max="7" width="16.7109375" customWidth="1"/>
    <col min="8" max="8" width="17.85546875" customWidth="1"/>
    <col min="9" max="9" width="11.42578125" customWidth="1"/>
    <col min="13" max="13" width="10.42578125" customWidth="1"/>
    <col min="14" max="14" width="18.28515625" customWidth="1"/>
    <col min="15" max="15" width="19.42578125" customWidth="1"/>
  </cols>
  <sheetData>
    <row r="1" spans="1:15" x14ac:dyDescent="0.25">
      <c r="A1" s="25" t="s">
        <v>21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ht="36" customHeight="1" x14ac:dyDescent="0.25">
      <c r="A2" s="15" t="s">
        <v>11</v>
      </c>
      <c r="B2" s="15"/>
      <c r="C2" s="16" t="s">
        <v>12</v>
      </c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</row>
    <row r="3" spans="1:15" ht="63.75" customHeight="1" x14ac:dyDescent="0.25">
      <c r="A3" s="15" t="s">
        <v>24</v>
      </c>
      <c r="B3" s="15"/>
      <c r="C3" s="17" t="s">
        <v>25</v>
      </c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</row>
    <row r="4" spans="1:15" ht="55.5" customHeight="1" x14ac:dyDescent="0.25">
      <c r="A4" s="15" t="s">
        <v>13</v>
      </c>
      <c r="B4" s="15"/>
      <c r="C4" s="17" t="s">
        <v>14</v>
      </c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</row>
    <row r="5" spans="1:15" ht="124.5" customHeight="1" x14ac:dyDescent="0.25">
      <c r="A5" s="15" t="s">
        <v>22</v>
      </c>
      <c r="B5" s="15"/>
      <c r="C5" s="18" t="s">
        <v>19</v>
      </c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</row>
    <row r="6" spans="1:15" ht="39.75" customHeight="1" x14ac:dyDescent="0.25">
      <c r="A6" s="19" t="s">
        <v>27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</row>
    <row r="7" spans="1:15" ht="48.75" customHeight="1" x14ac:dyDescent="0.25">
      <c r="A7" s="23" t="s">
        <v>1</v>
      </c>
      <c r="B7" s="24" t="s">
        <v>2</v>
      </c>
      <c r="C7" s="24" t="s">
        <v>28</v>
      </c>
      <c r="D7" s="24" t="s">
        <v>3</v>
      </c>
      <c r="E7" s="24" t="s">
        <v>17</v>
      </c>
      <c r="F7" s="24" t="s">
        <v>10</v>
      </c>
      <c r="G7" s="24"/>
      <c r="H7" s="24"/>
      <c r="I7" s="27" t="s">
        <v>4</v>
      </c>
      <c r="J7" s="20" t="s">
        <v>5</v>
      </c>
      <c r="K7" s="20"/>
      <c r="L7" s="20"/>
      <c r="M7" s="20" t="s">
        <v>16</v>
      </c>
      <c r="N7" s="21" t="s">
        <v>23</v>
      </c>
      <c r="O7" s="22" t="s">
        <v>18</v>
      </c>
    </row>
    <row r="8" spans="1:15" ht="127.5" x14ac:dyDescent="0.25">
      <c r="A8" s="23"/>
      <c r="B8" s="24"/>
      <c r="C8" s="24"/>
      <c r="D8" s="24"/>
      <c r="E8" s="24"/>
      <c r="F8" s="5" t="s">
        <v>6</v>
      </c>
      <c r="G8" s="5" t="s">
        <v>7</v>
      </c>
      <c r="H8" s="5" t="s">
        <v>8</v>
      </c>
      <c r="I8" s="24"/>
      <c r="J8" s="4" t="s">
        <v>15</v>
      </c>
      <c r="K8" s="5" t="s">
        <v>0</v>
      </c>
      <c r="L8" s="1" t="s">
        <v>9</v>
      </c>
      <c r="M8" s="20"/>
      <c r="N8" s="21"/>
      <c r="O8" s="22"/>
    </row>
    <row r="9" spans="1:15" ht="24" x14ac:dyDescent="0.25">
      <c r="A9" s="6">
        <v>1</v>
      </c>
      <c r="B9" s="7" t="s">
        <v>30</v>
      </c>
      <c r="C9" s="7" t="s">
        <v>29</v>
      </c>
      <c r="D9" s="7" t="s">
        <v>26</v>
      </c>
      <c r="E9" s="7">
        <v>6</v>
      </c>
      <c r="F9" s="11">
        <v>35</v>
      </c>
      <c r="G9" s="11">
        <v>40</v>
      </c>
      <c r="H9" s="11">
        <v>43</v>
      </c>
      <c r="I9" s="9">
        <f t="shared" ref="I9" si="0">COUNT(F9:H9)</f>
        <v>3</v>
      </c>
      <c r="J9" s="9">
        <f t="shared" ref="J9" si="1">IF(ISERR(AVERAGE(F9:H9)),"",AVERAGE(F9:H9))</f>
        <v>39.33</v>
      </c>
      <c r="K9" s="9">
        <f t="shared" ref="K9" si="2">IF(ISERR(STDEV(F9:H9)),"",STDEV(F9:H9))</f>
        <v>4.04</v>
      </c>
      <c r="L9" s="10">
        <f t="shared" ref="L9" si="3">IF(ISERR(K9/J9),"",K9/J9)</f>
        <v>0.10299999999999999</v>
      </c>
      <c r="M9" s="8">
        <f t="shared" ref="M9" si="4">AVERAGE(F9:H9)</f>
        <v>39.33</v>
      </c>
      <c r="N9" s="8">
        <f>F9</f>
        <v>35</v>
      </c>
      <c r="O9" s="11">
        <f t="shared" ref="O9" si="5">N9*E9</f>
        <v>210</v>
      </c>
    </row>
    <row r="10" spans="1:15" ht="24" x14ac:dyDescent="0.25">
      <c r="A10" s="6">
        <v>2</v>
      </c>
      <c r="B10" s="7" t="s">
        <v>30</v>
      </c>
      <c r="C10" s="7" t="s">
        <v>29</v>
      </c>
      <c r="D10" s="7" t="s">
        <v>26</v>
      </c>
      <c r="E10" s="7">
        <v>2</v>
      </c>
      <c r="F10" s="11">
        <v>170</v>
      </c>
      <c r="G10" s="11">
        <v>200</v>
      </c>
      <c r="H10" s="11">
        <v>215</v>
      </c>
      <c r="I10" s="9">
        <f t="shared" ref="I10:I11" si="6">COUNT(F10:H10)</f>
        <v>3</v>
      </c>
      <c r="J10" s="9">
        <f t="shared" ref="J10:J11" si="7">IF(ISERR(AVERAGE(F10:H10)),"",AVERAGE(F10:H10))</f>
        <v>195</v>
      </c>
      <c r="K10" s="9">
        <f t="shared" ref="K10:K11" si="8">IF(ISERR(STDEV(F10:H10)),"",STDEV(F10:H10))</f>
        <v>22.91</v>
      </c>
      <c r="L10" s="10">
        <f t="shared" ref="L10:L11" si="9">IF(ISERR(K10/J10),"",K10/J10)</f>
        <v>0.11700000000000001</v>
      </c>
      <c r="M10" s="8">
        <f t="shared" ref="M10:M11" si="10">AVERAGE(F10:H10)</f>
        <v>195</v>
      </c>
      <c r="N10" s="8">
        <f>F10</f>
        <v>170</v>
      </c>
      <c r="O10" s="11">
        <f t="shared" ref="O10:O11" si="11">N10*E10</f>
        <v>340</v>
      </c>
    </row>
    <row r="11" spans="1:15" ht="24" x14ac:dyDescent="0.25">
      <c r="A11" s="6">
        <v>3</v>
      </c>
      <c r="B11" s="7" t="s">
        <v>30</v>
      </c>
      <c r="C11" s="7" t="s">
        <v>29</v>
      </c>
      <c r="D11" s="7" t="s">
        <v>26</v>
      </c>
      <c r="E11" s="7">
        <v>200</v>
      </c>
      <c r="F11" s="11">
        <v>30</v>
      </c>
      <c r="G11" s="11">
        <v>35</v>
      </c>
      <c r="H11" s="11">
        <v>38</v>
      </c>
      <c r="I11" s="9">
        <f t="shared" si="6"/>
        <v>3</v>
      </c>
      <c r="J11" s="9">
        <f t="shared" si="7"/>
        <v>34.33</v>
      </c>
      <c r="K11" s="9">
        <f t="shared" si="8"/>
        <v>4.04</v>
      </c>
      <c r="L11" s="10">
        <f t="shared" si="9"/>
        <v>0.11799999999999999</v>
      </c>
      <c r="M11" s="8">
        <f t="shared" si="10"/>
        <v>34.33</v>
      </c>
      <c r="N11" s="8">
        <f>F11</f>
        <v>30</v>
      </c>
      <c r="O11" s="11">
        <f t="shared" si="11"/>
        <v>6000</v>
      </c>
    </row>
    <row r="12" spans="1:15" ht="24" x14ac:dyDescent="0.25">
      <c r="A12" s="6">
        <v>4</v>
      </c>
      <c r="B12" s="7" t="s">
        <v>30</v>
      </c>
      <c r="C12" s="7" t="s">
        <v>29</v>
      </c>
      <c r="D12" s="7" t="s">
        <v>26</v>
      </c>
      <c r="E12" s="7">
        <v>100</v>
      </c>
      <c r="F12" s="11">
        <v>30</v>
      </c>
      <c r="G12" s="11">
        <v>28</v>
      </c>
      <c r="H12" s="11">
        <v>35</v>
      </c>
      <c r="I12" s="9">
        <f t="shared" ref="I12" si="12">COUNT(F12:H12)</f>
        <v>3</v>
      </c>
      <c r="J12" s="9">
        <f t="shared" ref="J12" si="13">IF(ISERR(AVERAGE(F12:H12)),"",AVERAGE(F12:H12))</f>
        <v>31</v>
      </c>
      <c r="K12" s="9">
        <f t="shared" ref="K12" si="14">IF(ISERR(STDEV(F12:H12)),"",STDEV(F12:H12))</f>
        <v>3.61</v>
      </c>
      <c r="L12" s="10">
        <f t="shared" ref="L12" si="15">IF(ISERR(K12/J12),"",K12/J12)</f>
        <v>0.11600000000000001</v>
      </c>
      <c r="M12" s="8">
        <f t="shared" ref="M12" si="16">AVERAGE(F12:H12)</f>
        <v>31</v>
      </c>
      <c r="N12" s="8">
        <f>F12</f>
        <v>30</v>
      </c>
      <c r="O12" s="11">
        <f t="shared" ref="O12" si="17">N12*E12</f>
        <v>3000</v>
      </c>
    </row>
    <row r="13" spans="1:15" x14ac:dyDescent="0.25">
      <c r="A13" s="12" t="s">
        <v>20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4"/>
      <c r="O13" s="2">
        <f>SUM(O9:O12)</f>
        <v>9550</v>
      </c>
    </row>
    <row r="14" spans="1:15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</row>
    <row r="15" spans="1:15" ht="16.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 ht="16.5" customHeight="1" x14ac:dyDescent="0.25"/>
    <row r="17" ht="16.5" customHeight="1" x14ac:dyDescent="0.25"/>
    <row r="18" ht="23.25" customHeight="1" x14ac:dyDescent="0.25"/>
  </sheetData>
  <mergeCells count="22">
    <mergeCell ref="A1:O1"/>
    <mergeCell ref="B7:B8"/>
    <mergeCell ref="D7:D8"/>
    <mergeCell ref="E7:E8"/>
    <mergeCell ref="F7:H7"/>
    <mergeCell ref="I7:I8"/>
    <mergeCell ref="A13:N13"/>
    <mergeCell ref="A5:B5"/>
    <mergeCell ref="A2:B2"/>
    <mergeCell ref="A3:B3"/>
    <mergeCell ref="A4:B4"/>
    <mergeCell ref="C2:O2"/>
    <mergeCell ref="C3:O3"/>
    <mergeCell ref="C4:O4"/>
    <mergeCell ref="C5:O5"/>
    <mergeCell ref="A6:O6"/>
    <mergeCell ref="M7:M8"/>
    <mergeCell ref="N7:N8"/>
    <mergeCell ref="O7:O8"/>
    <mergeCell ref="A7:A8"/>
    <mergeCell ref="J7:L7"/>
    <mergeCell ref="C7:C8"/>
  </mergeCells>
  <phoneticPr fontId="5" type="noConversion"/>
  <conditionalFormatting sqref="L9">
    <cfRule type="cellIs" dxfId="11" priority="10" stopIfTrue="1" operator="greaterThanOrEqual">
      <formula>0.33</formula>
    </cfRule>
    <cfRule type="cellIs" dxfId="10" priority="11" stopIfTrue="1" operator="greaterThanOrEqual">
      <formula>0.33</formula>
    </cfRule>
    <cfRule type="cellIs" dxfId="9" priority="12" stopIfTrue="1" operator="between">
      <formula>33</formula>
      <formula>100</formula>
    </cfRule>
  </conditionalFormatting>
  <conditionalFormatting sqref="L10">
    <cfRule type="cellIs" dxfId="8" priority="7" stopIfTrue="1" operator="greaterThanOrEqual">
      <formula>0.33</formula>
    </cfRule>
    <cfRule type="cellIs" dxfId="7" priority="8" stopIfTrue="1" operator="greaterThanOrEqual">
      <formula>0.33</formula>
    </cfRule>
    <cfRule type="cellIs" dxfId="6" priority="9" stopIfTrue="1" operator="between">
      <formula>33</formula>
      <formula>100</formula>
    </cfRule>
  </conditionalFormatting>
  <conditionalFormatting sqref="L11">
    <cfRule type="cellIs" dxfId="5" priority="4" stopIfTrue="1" operator="greaterThanOrEqual">
      <formula>0.33</formula>
    </cfRule>
    <cfRule type="cellIs" dxfId="4" priority="5" stopIfTrue="1" operator="greaterThanOrEqual">
      <formula>0.33</formula>
    </cfRule>
    <cfRule type="cellIs" dxfId="3" priority="6" stopIfTrue="1" operator="between">
      <formula>33</formula>
      <formula>100</formula>
    </cfRule>
  </conditionalFormatting>
  <conditionalFormatting sqref="L12">
    <cfRule type="cellIs" dxfId="2" priority="1" stopIfTrue="1" operator="greaterThanOrEqual">
      <formula>0.33</formula>
    </cfRule>
    <cfRule type="cellIs" dxfId="1" priority="2" stopIfTrue="1" operator="greaterThanOrEqual">
      <formula>0.33</formula>
    </cfRule>
    <cfRule type="cellIs" dxfId="0" priority="3" stopIfTrue="1" operator="between">
      <formula>33</formula>
      <formula>100</formula>
    </cfRule>
  </conditionalFormatting>
  <pageMargins left="0.7" right="0.7" top="0.75" bottom="0.75" header="0.3" footer="0.3"/>
  <pageSetup paperSize="9" scale="6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Обоснование НМЦК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ПКОД</dc:creator>
  <cp:lastModifiedBy>Гурченко Анастасия Геннадьевна</cp:lastModifiedBy>
  <cp:lastPrinted>2025-11-07T14:55:14Z</cp:lastPrinted>
  <dcterms:created xsi:type="dcterms:W3CDTF">2018-02-08T09:44:50Z</dcterms:created>
  <dcterms:modified xsi:type="dcterms:W3CDTF">2026-07-17T11:13:58Z</dcterms:modified>
</cp:coreProperties>
</file>