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купки по 242 на 2026 год\Комплектующие к ПК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O12" i="2" l="1"/>
  <c r="I8" i="2"/>
  <c r="J8" i="2" s="1"/>
  <c r="K8" i="2" s="1"/>
  <c r="L8" i="2"/>
  <c r="M8" i="2" s="1"/>
  <c r="N8" i="2" s="1"/>
  <c r="O8" i="2" s="1"/>
  <c r="I9" i="2"/>
  <c r="J9" i="2" s="1"/>
  <c r="K9" i="2" s="1"/>
  <c r="L9" i="2"/>
  <c r="M9" i="2"/>
  <c r="N9" i="2" s="1"/>
  <c r="O9" i="2" s="1"/>
  <c r="I10" i="2"/>
  <c r="J10" i="2"/>
  <c r="K10" i="2" s="1"/>
  <c r="L10" i="2"/>
  <c r="M10" i="2"/>
  <c r="N10" i="2"/>
  <c r="O10" i="2" s="1"/>
  <c r="I11" i="2"/>
  <c r="J11" i="2"/>
  <c r="K11" i="2" s="1"/>
  <c r="L11" i="2"/>
  <c r="M11" i="2" s="1"/>
  <c r="N11" i="2" s="1"/>
  <c r="O11" i="2" s="1"/>
  <c r="G12" i="2"/>
  <c r="F12" i="2"/>
  <c r="E12" i="2"/>
  <c r="I7" i="2" l="1"/>
  <c r="J7" i="2" s="1"/>
  <c r="K7" i="2" s="1"/>
  <c r="L7" i="2"/>
  <c r="M7" i="2" s="1"/>
  <c r="N7" i="2" s="1"/>
  <c r="O7" i="2" s="1"/>
  <c r="O13" i="2" l="1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<sst xmlns="http://schemas.openxmlformats.org/spreadsheetml/2006/main" count="40" uniqueCount="36">
  <si>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</si>
  <si>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</si>
  <si>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</si>
  <si>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</si>
  <si>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</si>
  <si>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</si>
  <si>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</si>
  <si>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</si>
  <si>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</si>
  <si>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</si>
  <si>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</si>
  <si>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</si>
  <si>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</si>
  <si>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</si>
  <si>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</si>
  <si>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</si>
  <si>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</si>
  <si>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</si>
  <si>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</si>
  <si>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</si>
  <si>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</si>
  <si>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</si>
  <si>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</si>
  <si>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</si>
  <si>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</si>
  <si>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Дата составления 22.05.2026г.</t>
  </si>
  <si>
    <t>Мышь проводная</t>
  </si>
  <si>
    <t>Клавиатура проводная</t>
  </si>
  <si>
    <t>Термопаста</t>
  </si>
  <si>
    <t>Аккумуляторная батарея для ИБП тип 1</t>
  </si>
  <si>
    <t>Монитор 31.5"</t>
  </si>
  <si>
    <t>Информация №1 вх. № 5031  от  22.05.2026</t>
  </si>
  <si>
    <t>Информация №2 вх. №5032 от   22.05.2026</t>
  </si>
  <si>
    <t>Информация №3 вх. № 5033 от   22.05.2026</t>
  </si>
  <si>
    <t>РАСЧЕТ (Обоснование) начальной (максимальной) цены государственного контракта на поставку комплектующих к ПК, для обеспечения государственных нужд ФКУЗ Ставропольский противочумный институт Роспотребнадзора в сфере ИКТ             ИКЗ: 261263600064126360100100260000000244                                                         ОКПД2: 26.20.16.170-00000001, 26.20.16.110-00000002, 26.20.40.130, 27.20.20.000-00000001,26.20.17.110-00000026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</si>
  <si>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131783.11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128 000 (сто двадцать восемь тысяч)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</si>
</sst>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2" fillId="0" borderId="3" xfId="0" applyFont="1" applyBorder="1" applyAlignment="1">
      <alignment horizontal="left" vertical="top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view="pageBreakPreview" topLeftCell="A7" zoomScale="85" zoomScaleNormal="85" zoomScaleSheetLayoutView="85" workbookViewId="0">
      <selection activeCell="B11" sqref="B11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43" t="s">
        <v>16</v>
      </c>
      <c r="J1" s="43"/>
      <c r="K1" s="43"/>
      <c r="L1" s="43"/>
      <c r="M1" s="43"/>
      <c r="N1" s="43"/>
      <c r="O1" s="43"/>
    </row>
    <row r="2" spans="1:16" s="7" customFormat="1" ht="69" customHeight="1" x14ac:dyDescent="0.3">
      <c r="A2" s="41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s="10" customFormat="1" ht="23.25" customHeight="1" x14ac:dyDescent="0.25">
      <c r="A3" s="8"/>
      <c r="B3" s="9" t="s">
        <v>14</v>
      </c>
      <c r="C3" s="37" t="s">
        <v>17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6" s="10" customFormat="1" ht="21.75" customHeight="1" x14ac:dyDescent="0.25">
      <c r="A4" s="11"/>
      <c r="B4" s="12"/>
      <c r="C4" s="40" t="s">
        <v>24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s="10" customFormat="1" ht="40.5" customHeight="1" x14ac:dyDescent="0.25">
      <c r="A5" s="44" t="s">
        <v>0</v>
      </c>
      <c r="B5" s="44" t="s">
        <v>9</v>
      </c>
      <c r="C5" s="45" t="s">
        <v>1</v>
      </c>
      <c r="D5" s="45" t="s">
        <v>2</v>
      </c>
      <c r="E5" s="51" t="s">
        <v>10</v>
      </c>
      <c r="F5" s="52"/>
      <c r="G5" s="53"/>
      <c r="H5" s="13"/>
      <c r="I5" s="46" t="s">
        <v>12</v>
      </c>
      <c r="J5" s="46"/>
      <c r="K5" s="46"/>
      <c r="L5" s="54" t="s">
        <v>15</v>
      </c>
      <c r="M5" s="54"/>
      <c r="N5" s="54"/>
      <c r="O5" s="54"/>
    </row>
    <row r="6" spans="1:16" ht="198.75" customHeight="1" x14ac:dyDescent="0.2">
      <c r="A6" s="44"/>
      <c r="B6" s="45"/>
      <c r="C6" s="50"/>
      <c r="D6" s="50"/>
      <c r="E6" s="34" t="s">
        <v>31</v>
      </c>
      <c r="F6" s="28" t="s">
        <v>32</v>
      </c>
      <c r="G6" s="28" t="s">
        <v>33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54.75" customHeight="1" x14ac:dyDescent="0.2">
      <c r="A7" s="8">
        <v>1</v>
      </c>
      <c r="B7" s="35" t="s">
        <v>26</v>
      </c>
      <c r="C7" s="32" t="s">
        <v>23</v>
      </c>
      <c r="D7" s="36">
        <v>18</v>
      </c>
      <c r="E7" s="31">
        <v>550</v>
      </c>
      <c r="F7" s="31">
        <v>570</v>
      </c>
      <c r="G7" s="31">
        <v>600</v>
      </c>
      <c r="H7" s="30"/>
      <c r="I7" s="3">
        <f t="shared" ref="I7" si="0">AVERAGE(E7:G7)</f>
        <v>573.33333333333337</v>
      </c>
      <c r="J7" s="3">
        <f t="shared" ref="J7" si="1">SQRT(((SUM((POWER(G7-I7,2)),(POWER(F7-I7,2)),(POWER(E7-I7,2)))/(COLUMNS(E7:G7)-1))))</f>
        <v>25.16611478423583</v>
      </c>
      <c r="K7" s="3">
        <f t="shared" ref="K7" si="2">J7/I7*100</f>
        <v>4.3894386251574122</v>
      </c>
      <c r="L7" s="3">
        <f t="shared" ref="L7" si="3">((D7/3)*(SUM(E7:G7)))</f>
        <v>10320</v>
      </c>
      <c r="M7" s="3">
        <f t="shared" ref="M7" si="4">L7/D7</f>
        <v>573.33333333333337</v>
      </c>
      <c r="N7" s="3">
        <f t="shared" ref="N7" si="5">ROUNDDOWN(M7,2)</f>
        <v>573.33000000000004</v>
      </c>
      <c r="O7" s="3">
        <f t="shared" ref="O7" si="6">N7*D7</f>
        <v>10319.94</v>
      </c>
    </row>
    <row r="8" spans="1:16" ht="54.75" customHeight="1" x14ac:dyDescent="0.2">
      <c r="A8" s="8">
        <v>2</v>
      </c>
      <c r="B8" s="35" t="s">
        <v>27</v>
      </c>
      <c r="C8" s="32" t="s">
        <v>23</v>
      </c>
      <c r="D8" s="36">
        <v>20</v>
      </c>
      <c r="E8" s="31">
        <v>1350</v>
      </c>
      <c r="F8" s="31">
        <v>1380</v>
      </c>
      <c r="G8" s="31">
        <v>1400</v>
      </c>
      <c r="H8" s="33"/>
      <c r="I8" s="3">
        <f t="shared" ref="I8:I11" si="7">AVERAGE(E8:G8)</f>
        <v>1376.6666666666667</v>
      </c>
      <c r="J8" s="3">
        <f t="shared" ref="J8:J11" si="8">SQRT(((SUM((POWER(G8-I8,2)),(POWER(F8-I8,2)),(POWER(E8-I8,2)))/(COLUMNS(E8:G8)-1))))</f>
        <v>25.166114784235834</v>
      </c>
      <c r="K8" s="3">
        <f t="shared" ref="K8:K11" si="9">J8/I8*100</f>
        <v>1.8280470787580507</v>
      </c>
      <c r="L8" s="3">
        <f t="shared" ref="L8:L11" si="10">((D8/3)*(SUM(E8:G8)))</f>
        <v>27533.333333333336</v>
      </c>
      <c r="M8" s="3">
        <f t="shared" ref="M8:M11" si="11">L8/D8</f>
        <v>1376.6666666666667</v>
      </c>
      <c r="N8" s="3">
        <f t="shared" ref="N8:N11" si="12">ROUNDDOWN(M8,2)</f>
        <v>1376.66</v>
      </c>
      <c r="O8" s="3">
        <f t="shared" ref="O8:O11" si="13">N8*D8</f>
        <v>27533.200000000001</v>
      </c>
    </row>
    <row r="9" spans="1:16" ht="54.75" customHeight="1" x14ac:dyDescent="0.2">
      <c r="A9" s="8">
        <v>3</v>
      </c>
      <c r="B9" s="35" t="s">
        <v>28</v>
      </c>
      <c r="C9" s="32" t="s">
        <v>23</v>
      </c>
      <c r="D9" s="36">
        <v>4</v>
      </c>
      <c r="E9" s="31">
        <v>500</v>
      </c>
      <c r="F9" s="31">
        <v>550</v>
      </c>
      <c r="G9" s="31">
        <v>600</v>
      </c>
      <c r="H9" s="33"/>
      <c r="I9" s="3">
        <f t="shared" si="7"/>
        <v>550</v>
      </c>
      <c r="J9" s="3">
        <f t="shared" si="8"/>
        <v>50</v>
      </c>
      <c r="K9" s="3">
        <f t="shared" si="9"/>
        <v>9.0909090909090917</v>
      </c>
      <c r="L9" s="3">
        <f t="shared" si="10"/>
        <v>2200</v>
      </c>
      <c r="M9" s="3">
        <f t="shared" si="11"/>
        <v>550</v>
      </c>
      <c r="N9" s="3">
        <f t="shared" si="12"/>
        <v>550</v>
      </c>
      <c r="O9" s="3">
        <f t="shared" si="13"/>
        <v>2200</v>
      </c>
    </row>
    <row r="10" spans="1:16" ht="54.75" customHeight="1" x14ac:dyDescent="0.2">
      <c r="A10" s="8">
        <v>4</v>
      </c>
      <c r="B10" s="35" t="s">
        <v>29</v>
      </c>
      <c r="C10" s="32" t="s">
        <v>23</v>
      </c>
      <c r="D10" s="36">
        <v>5</v>
      </c>
      <c r="E10" s="31">
        <v>2200</v>
      </c>
      <c r="F10" s="31">
        <v>2290</v>
      </c>
      <c r="G10" s="31">
        <v>2300</v>
      </c>
      <c r="H10" s="33"/>
      <c r="I10" s="3">
        <f t="shared" si="7"/>
        <v>2263.3333333333335</v>
      </c>
      <c r="J10" s="3">
        <f t="shared" si="8"/>
        <v>55.075705472861024</v>
      </c>
      <c r="K10" s="3">
        <f t="shared" si="9"/>
        <v>2.4333890488745666</v>
      </c>
      <c r="L10" s="3">
        <f t="shared" si="10"/>
        <v>11316.666666666668</v>
      </c>
      <c r="M10" s="3">
        <f t="shared" si="11"/>
        <v>2263.3333333333335</v>
      </c>
      <c r="N10" s="3">
        <f t="shared" si="12"/>
        <v>2263.33</v>
      </c>
      <c r="O10" s="3">
        <f t="shared" si="13"/>
        <v>11316.65</v>
      </c>
    </row>
    <row r="11" spans="1:16" ht="54.75" customHeight="1" x14ac:dyDescent="0.2">
      <c r="A11" s="8">
        <v>5</v>
      </c>
      <c r="B11" s="35" t="s">
        <v>30</v>
      </c>
      <c r="C11" s="32" t="s">
        <v>23</v>
      </c>
      <c r="D11" s="36">
        <v>2</v>
      </c>
      <c r="E11" s="31">
        <v>39050</v>
      </c>
      <c r="F11" s="31">
        <v>40250</v>
      </c>
      <c r="G11" s="31">
        <v>41320</v>
      </c>
      <c r="H11" s="33"/>
      <c r="I11" s="3">
        <f t="shared" si="7"/>
        <v>40206.666666666664</v>
      </c>
      <c r="J11" s="3">
        <f t="shared" si="8"/>
        <v>1135.6202416888023</v>
      </c>
      <c r="K11" s="3">
        <f t="shared" si="9"/>
        <v>2.8244575734259718</v>
      </c>
      <c r="L11" s="3">
        <f t="shared" si="10"/>
        <v>80413.333333333328</v>
      </c>
      <c r="M11" s="3">
        <f t="shared" si="11"/>
        <v>40206.666666666664</v>
      </c>
      <c r="N11" s="3">
        <f t="shared" si="12"/>
        <v>40206.660000000003</v>
      </c>
      <c r="O11" s="3">
        <f t="shared" si="13"/>
        <v>80413.320000000007</v>
      </c>
    </row>
    <row r="12" spans="1:16" ht="25.5" customHeight="1" x14ac:dyDescent="0.2">
      <c r="A12" s="8"/>
      <c r="B12" s="27" t="s">
        <v>22</v>
      </c>
      <c r="C12" s="15"/>
      <c r="D12" s="1"/>
      <c r="E12" s="29">
        <f>SUMPRODUCT(E7:E11,D7:D11)</f>
        <v>128000</v>
      </c>
      <c r="F12" s="29">
        <f>SUMPRODUCT(F7:F11,D7:D11)</f>
        <v>132010</v>
      </c>
      <c r="G12" s="29">
        <f>SUMPRODUCT(G7:G11,D7:D11)</f>
        <v>135340</v>
      </c>
      <c r="H12" s="3" t="s">
        <v>6</v>
      </c>
      <c r="I12" s="3"/>
      <c r="J12" s="3"/>
      <c r="K12" s="3"/>
      <c r="L12" s="3"/>
      <c r="M12" s="3"/>
      <c r="N12" s="3"/>
      <c r="O12" s="3">
        <f>SUM(O7:O11)</f>
        <v>131783.11000000002</v>
      </c>
      <c r="P12" s="26"/>
    </row>
    <row r="13" spans="1:16" s="16" customFormat="1" ht="51" customHeight="1" x14ac:dyDescent="0.25">
      <c r="A13" s="47" t="s">
        <v>35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 t="e">
        <f>SUM(#REF!)</f>
        <v>#REF!</v>
      </c>
    </row>
    <row r="14" spans="1:16" s="16" customFormat="1" ht="33" customHeight="1" x14ac:dyDescent="0.25">
      <c r="A14" s="55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6" s="16" customFormat="1" ht="16.5" customHeight="1" x14ac:dyDescent="0.25">
      <c r="A15" s="57" t="s">
        <v>13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6" s="16" customFormat="1" ht="14.25" customHeight="1" x14ac:dyDescent="0.25">
      <c r="A16" s="49" t="s">
        <v>25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5" s="16" customFormat="1" ht="10.5" customHeight="1" x14ac:dyDescent="0.25">
      <c r="A17" s="17"/>
      <c r="B17" s="17"/>
      <c r="C17" s="17"/>
      <c r="D17" s="17"/>
      <c r="E17" s="18"/>
      <c r="F17" s="18"/>
      <c r="G17" s="18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9.75" customHeight="1" x14ac:dyDescent="0.3">
      <c r="A18" s="19"/>
      <c r="B18" s="19"/>
      <c r="C18" s="19"/>
      <c r="D18" s="7"/>
      <c r="E18" s="20"/>
      <c r="F18" s="21"/>
      <c r="G18" s="22"/>
      <c r="H18" s="23"/>
      <c r="I18" s="23"/>
      <c r="J18" s="23"/>
      <c r="K18" s="23"/>
      <c r="L18" s="23"/>
      <c r="M18" s="23"/>
      <c r="N18" s="23"/>
      <c r="O18" s="23"/>
    </row>
    <row r="19" spans="1:15" s="24" customFormat="1" ht="11.25" customHeight="1" x14ac:dyDescent="0.25">
      <c r="A19" s="10"/>
      <c r="B19" s="10"/>
      <c r="C19" s="10"/>
      <c r="D19" s="10"/>
      <c r="E19" s="25"/>
      <c r="F19" s="25"/>
      <c r="G19" s="25"/>
      <c r="H19" s="10"/>
      <c r="I19" s="10"/>
      <c r="J19" s="10"/>
      <c r="K19" s="10"/>
      <c r="L19" s="10"/>
      <c r="M19" s="10"/>
      <c r="N19" s="10"/>
      <c r="O19" s="10"/>
    </row>
    <row r="20" spans="1:15" s="10" customFormat="1" ht="15.75" x14ac:dyDescent="0.25">
      <c r="A20" s="6"/>
      <c r="B20" s="6"/>
      <c r="C20" s="6"/>
      <c r="D20" s="6"/>
      <c r="E20" s="26"/>
      <c r="F20" s="26"/>
      <c r="G20" s="26"/>
      <c r="H20" s="6"/>
      <c r="I20" s="6"/>
      <c r="J20" s="6"/>
      <c r="K20" s="6"/>
      <c r="L20" s="6"/>
      <c r="M20" s="6"/>
      <c r="N20" s="6"/>
      <c r="O20" s="6"/>
    </row>
  </sheetData>
  <mergeCells count="15">
    <mergeCell ref="A13:O13"/>
    <mergeCell ref="A16:O16"/>
    <mergeCell ref="D5:D6"/>
    <mergeCell ref="E5:G5"/>
    <mergeCell ref="C5:C6"/>
    <mergeCell ref="L5:O5"/>
    <mergeCell ref="A14:O14"/>
    <mergeCell ref="A15:O15"/>
    <mergeCell ref="C3:O3"/>
    <mergeCell ref="C4:O4"/>
    <mergeCell ref="A2:O2"/>
    <mergeCell ref="I1:O1"/>
    <mergeCell ref="A5:A6"/>
    <mergeCell ref="B5:B6"/>
    <mergeCell ref="I5:K5"/>
  </mergeCells>
  <phoneticPr fontId="0" type="noConversion"/>
  <pageMargins left="0.25" right="0.25" top="0.75" bottom="0.75" header="0.3" footer="0.3"/>
  <pageSetup paperSize="9" scale="6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2026-05-24T07:51:37Z</cp:lastPrinted>
  <dcterms:created xsi:type="dcterms:W3CDTF">2014-01-15T18:15:09Z</dcterms:created>
  <dcterms:modified xsi:type="dcterms:W3CDTF">2026-05-24T07:51:49Z</dcterms:modified>
</cp:coreProperties>
</file>