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0730" windowHeight="11760"/>
  </bookViews>
  <sheets>
    <sheet name="Лист1" sheetId="3" r:id="rId1"/>
  </sheets>
  <definedNames>
    <definedName name="_xlnm.Print_Area" localSheetId="0">Лист1!$A$1:$U$41</definedName>
  </definedNames>
  <calcPr calcId="145621" iterateDelta="1E-4"/>
</workbook>
</file>

<file path=xl/calcChain.xml><?xml version="1.0" encoding="utf-8"?>
<calcChain xmlns="http://schemas.openxmlformats.org/spreadsheetml/2006/main">
  <c r="T14" i="3" l="1"/>
  <c r="S14" i="3" l="1"/>
  <c r="L14" i="3"/>
  <c r="U14" i="3" l="1"/>
  <c r="K14" i="3"/>
  <c r="I14" i="3" s="1"/>
  <c r="J14" i="3" l="1"/>
  <c r="O14" i="3" l="1"/>
  <c r="P14" i="3" s="1"/>
  <c r="Q14" i="3" s="1"/>
  <c r="M14" i="3"/>
  <c r="N14" i="3" s="1"/>
  <c r="U15" i="3"/>
  <c r="Q15" i="3" l="1"/>
</calcChain>
</file>

<file path=xl/sharedStrings.xml><?xml version="1.0" encoding="utf-8"?>
<sst xmlns="http://schemas.openxmlformats.org/spreadsheetml/2006/main" count="56" uniqueCount="55">
  <si>
    <t>№ п/п</t>
  </si>
  <si>
    <t>Совокупность значений</t>
  </si>
  <si>
    <t xml:space="preserve">Однородность совокупности значений </t>
  </si>
  <si>
    <t>ИТОГО:</t>
  </si>
  <si>
    <t>n - количество значений информации о цене единицы i-го медицинского изделия</t>
  </si>
  <si>
    <t>Расчет начальной цены единицы медицинского изделия проводится по формуле (п.12 Приказа 450н):</t>
  </si>
  <si>
    <t>n - количество позиций закупаемых медицинских изделий;
НЦЕi - начальная цена единицы i-й позиции медицинского изделия, определяемая в соответствии с настоящим порядком (по применимости);
НДС - налог на добавленную стоимость (если применимо для закупаемого медицинского изделия);
Vi - количество (объем) i-й позиции закупаемого медицинского изделия.</t>
  </si>
  <si>
    <t>НЦЕ - начальная цена единицы медицинского изделия, без учета НДС;
ЦЕМ - цена единицы медицинского изделия, без учета НДС;
n - количество значений информации о цене единицы i-го медицинского изделия;
i - номер информации о цене;
цi - цена единицы i-го медицинского изделия, без учета НДС.</t>
  </si>
  <si>
    <t>Согласовано:</t>
  </si>
  <si>
    <t>Расчет начальной (максимальной) цены контракта (НМЦК) осуществляется по формуле (п.17 Приказа 450н):</t>
  </si>
  <si>
    <t xml:space="preserve"> Обоснование начальной (максимальной) цены контракта</t>
  </si>
  <si>
    <t xml:space="preserve">Руководствуясь ч. 2 ст. 72, ч. 3 ст. 219 Бюджетного кодекса РФ, п. 18 приказа МЗ РФ № 450н НМЦК может быть снижена заказчиком по сравнению с НМЦК, определенной в соответствии с настоящим порядком, исходя из имеющегося у заказчика объема финансового обеспечения для осуществления соответствующей закупки, с пропорциональным снижением начальных цен единиц закупаемых медицинских изделий. </t>
  </si>
  <si>
    <t>Кол-во (Vi)</t>
  </si>
  <si>
    <t>Расчет коэффициента вариации проводится по формуле (п.11 Приказа 450н):</t>
  </si>
  <si>
    <t>Коэффициент  вариации цен V (%)</t>
  </si>
  <si>
    <r>
      <t>Среднняя арифметическая цена за единицу "</t>
    </r>
    <r>
      <rPr>
        <i/>
        <sz val="8"/>
        <rFont val="Times New Roman"/>
        <family val="1"/>
        <charset val="204"/>
      </rPr>
      <t>ц</t>
    </r>
    <r>
      <rPr>
        <sz val="8"/>
        <rFont val="Times New Roman"/>
        <family val="1"/>
        <charset val="204"/>
      </rPr>
      <t>", без НДС, (руб.)</t>
    </r>
  </si>
  <si>
    <t xml:space="preserve"> Средневзвешенное значение цены за ед. изм. 
"НЦЕi"
без НДС, (руб.)
</t>
  </si>
  <si>
    <t>V - коэффициент вариации;                                                                                                                                                                                                                                                                                                                                                                                                   σ - среднее квадратичное отклонение                                                                                                                                                                                                                                                        цi - цена единицы товара, работы, услуги, указанная в источнике с номером i;
&lt;ц&gt; - средняя арифметическая величина цены единицы товара, работы, услуги;
n - количество значений, используемых в расчете.</t>
  </si>
  <si>
    <t>Начальная цена единицы медицинского изделия, (руб.) - НЦЕi</t>
  </si>
  <si>
    <t>Единица измерения</t>
  </si>
  <si>
    <t>Порядок определения начальной (максимальной) цены контракта при осуществлении закупок медицинских изделий</t>
  </si>
  <si>
    <t>Минимальная цена, руб.</t>
  </si>
  <si>
    <t>Стоимость, руб.</t>
  </si>
  <si>
    <t>Обоснование: В соответствии со ст. 34 Бюджетного кодекса Российской Федерации от 31.07.1998 №145-ФЗ принцип эффективности использования бюджетных средств означает, что при составлении и исполнении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(результативности). Исходя из вышеизложенного значение начальной (максимальной) цены контракта Заказчиком устанавливается на основании минимального ценового предложения.</t>
  </si>
  <si>
    <t>НДС, руб.</t>
  </si>
  <si>
    <t>Сред.                    квадр. откл.</t>
  </si>
  <si>
    <t xml:space="preserve">Предмет контракта: </t>
  </si>
  <si>
    <t>Используемый метод определения НМЦК:</t>
  </si>
  <si>
    <t>Метод сопоставимых рыночных цен (анализа рынка).</t>
  </si>
  <si>
    <t xml:space="preserve">Обоснование НМЦК: </t>
  </si>
  <si>
    <t>На основании полученной информации о стоимости товара,  произведен расчет начальной (максимальной) цены контракта с помощью стандартных функций табличных редакторов.</t>
  </si>
  <si>
    <t>Источник финансирования: ______________</t>
  </si>
  <si>
    <t>Код КОСГУ ____________</t>
  </si>
  <si>
    <t>Сотрудник контрактной службы ФГБУЗ МСЧ-128 ФМБА России:</t>
  </si>
  <si>
    <t>штука</t>
  </si>
  <si>
    <t>однородное</t>
  </si>
  <si>
    <t>неоднородное</t>
  </si>
  <si>
    <t>Приложение № 1
к Извещению об осуществлению закупки</t>
  </si>
  <si>
    <t>Начальная (максимальная) цена контракта определяется и обосновывается заказчиком посредством применения метода сопоставимых рыночных цен (анализа рынка) с учетом требований, предусмотренных статьей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нужд". 
Расчет начальной (максимальной) цены контракта определен в соответствии с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изделий"(далее Приказ № 450н). Согласно  пп.а п.9 применяется  метод сопоставимых рыночных цен (анализ рынка) в соответствии с частями 2 - 6 статьи 22 Закона о контрактной системе.
Для определения начальной (максимальной) цены контракта Заказчик исследовал рынок изделия медицинского назначения потенциальных поставщиков занимающихся поставкой соответствующего товара.</t>
  </si>
  <si>
    <t>Стоимость, руб.
(НЦЕi + НДС)×Vi, (руб.)</t>
  </si>
  <si>
    <t>Цена единицы товара,
указанная в источнике без НДС, руб."Цi"</t>
  </si>
  <si>
    <t>"_____" ______________ 2026 года</t>
  </si>
  <si>
    <t>Поставка  расходных материалов (рулоны).</t>
  </si>
  <si>
    <t xml:space="preserve">Способ размещения: </t>
  </si>
  <si>
    <t>Электронная закупка, осуществляемая в соответствии с п.4 ч. 1 ст. 93 44-ФЗ.</t>
  </si>
  <si>
    <t>Торговая площадка:</t>
  </si>
  <si>
    <t>Единый агрегатор торговли (https://agregatoreat.ru)</t>
  </si>
  <si>
    <t>32.50.50.190-00000337 - Упаковка для стерилизации, одноразового использования</t>
  </si>
  <si>
    <t>КТРУ 
Наименование товара
Технические характеристики</t>
  </si>
  <si>
    <t>Источник 1 (Коммерческое предложение от 30.07.2026 № 1976), руб.</t>
  </si>
  <si>
    <t>Источник 2 (Коммерческое предложение от 21.08.2026 № 505), руб.</t>
  </si>
  <si>
    <t>Источник 3 (Коммерческое предложение от 21.08.2026 № 766), руб.</t>
  </si>
  <si>
    <r>
      <t xml:space="preserve">Величина начальной (максимальной) цены контракта составляет: </t>
    </r>
    <r>
      <rPr>
        <b/>
        <sz val="12"/>
        <color theme="1"/>
        <rFont val="Times New Roman"/>
        <family val="1"/>
        <charset val="204"/>
      </rPr>
      <t>7 311,00 (Семь тысяч триста одиннадцать) рублей 00 копеек.</t>
    </r>
  </si>
  <si>
    <t>Ведущий специалист в сфере закупок ______________ /И.К. Остапенко/</t>
  </si>
  <si>
    <t>И.о. гл.бухгалтер  _______________ /С.А. Галле/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</si>
</sst>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0_р_."/>
  </numFmts>
  <fonts count="23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i/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333333"/>
      <name val="Arial"/>
      <family val="2"/>
      <charset val="204"/>
    </font>
    <font>
      <b/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horizontal="right" vertical="top"/>
    </xf>
    <xf numFmtId="0" fontId="2" fillId="0" borderId="0"/>
    <xf numFmtId="164" fontId="2" fillId="0" borderId="0" applyFont="0" applyFill="0" applyBorder="0" applyAlignment="0" applyProtection="0"/>
    <xf numFmtId="165" fontId="3" fillId="0" borderId="0" applyBorder="0" applyAlignment="0" applyProtection="0"/>
  </cellStyleXfs>
  <cellXfs count="114">
    <xf numFmtId="0" fontId="0" fillId="0" borderId="0" xfId="0"/>
    <xf numFmtId="4" fontId="9" fillId="0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4" fontId="9" fillId="0" borderId="3" xfId="1" applyNumberFormat="1" applyFont="1" applyFill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horizontal="center" vertical="center" wrapText="1"/>
    </xf>
    <xf numFmtId="166" fontId="10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66" fontId="4" fillId="0" borderId="0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17" fillId="0" borderId="0" xfId="0" applyFont="1" applyFill="1"/>
    <xf numFmtId="0" fontId="5" fillId="0" borderId="0" xfId="0" applyFont="1" applyFill="1" applyBorder="1"/>
    <xf numFmtId="0" fontId="17" fillId="0" borderId="0" xfId="0" applyFont="1" applyFill="1" applyAlignment="1">
      <alignment horizontal="left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17" fillId="0" borderId="0" xfId="0" applyFont="1" applyFill="1"/>
    <xf numFmtId="0" fontId="5" fillId="0" borderId="0" xfId="0" applyFont="1" applyFill="1"/>
    <xf numFmtId="0" fontId="14" fillId="0" borderId="0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4" fontId="9" fillId="0" borderId="8" xfId="0" applyNumberFormat="1" applyFont="1" applyFill="1" applyBorder="1" applyAlignment="1">
      <alignment horizontal="center" vertical="center" wrapText="1"/>
    </xf>
    <xf numFmtId="166" fontId="4" fillId="0" borderId="7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166" fontId="9" fillId="0" borderId="14" xfId="0" applyNumberFormat="1" applyFont="1" applyFill="1" applyBorder="1" applyAlignment="1">
      <alignment horizontal="center" vertical="center" wrapText="1"/>
    </xf>
    <xf numFmtId="166" fontId="9" fillId="0" borderId="13" xfId="0" applyNumberFormat="1" applyFont="1" applyFill="1" applyBorder="1" applyAlignment="1">
      <alignment horizontal="center" vertical="center" wrapText="1"/>
    </xf>
    <xf numFmtId="9" fontId="5" fillId="0" borderId="0" xfId="0" applyNumberFormat="1" applyFont="1" applyAlignment="1">
      <alignment horizontal="center" vertical="center"/>
    </xf>
    <xf numFmtId="2" fontId="9" fillId="0" borderId="6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4" fontId="5" fillId="0" borderId="0" xfId="0" applyNumberFormat="1" applyFont="1" applyAlignment="1">
      <alignment horizontal="center" vertical="center"/>
    </xf>
    <xf numFmtId="3" fontId="9" fillId="0" borderId="2" xfId="0" applyNumberFormat="1" applyFont="1" applyFill="1" applyBorder="1" applyAlignment="1">
      <alignment horizontal="center" vertical="center"/>
    </xf>
    <xf numFmtId="166" fontId="5" fillId="0" borderId="0" xfId="0" applyNumberFormat="1" applyFont="1" applyAlignment="1">
      <alignment horizontal="left" vertical="center"/>
    </xf>
    <xf numFmtId="4" fontId="5" fillId="0" borderId="0" xfId="0" applyNumberFormat="1" applyFont="1" applyAlignment="1">
      <alignment horizontal="left" vertical="center"/>
    </xf>
    <xf numFmtId="0" fontId="14" fillId="0" borderId="0" xfId="0" applyFont="1" applyFill="1" applyBorder="1" applyAlignment="1">
      <alignment horizontal="justify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justify" vertical="center" wrapText="1"/>
    </xf>
    <xf numFmtId="166" fontId="10" fillId="0" borderId="6" xfId="0" applyNumberFormat="1" applyFont="1" applyFill="1" applyBorder="1" applyAlignment="1">
      <alignment horizontal="center" vertical="center" wrapText="1"/>
    </xf>
    <xf numFmtId="166" fontId="10" fillId="0" borderId="8" xfId="0" applyNumberFormat="1" applyFont="1" applyFill="1" applyBorder="1" applyAlignment="1">
      <alignment horizontal="center" vertical="center" wrapText="1"/>
    </xf>
    <xf numFmtId="10" fontId="18" fillId="0" borderId="0" xfId="0" applyNumberFormat="1" applyFont="1" applyAlignment="1">
      <alignment horizontal="center" vertical="center"/>
    </xf>
    <xf numFmtId="0" fontId="15" fillId="0" borderId="0" xfId="0" applyFont="1" applyFill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justify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2" fillId="0" borderId="4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166" fontId="5" fillId="0" borderId="0" xfId="0" applyNumberFormat="1" applyFont="1" applyFill="1" applyAlignment="1">
      <alignment horizontal="left" vertical="center"/>
    </xf>
    <xf numFmtId="4" fontId="5" fillId="0" borderId="0" xfId="0" applyNumberFormat="1" applyFont="1" applyFill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justify" vertical="center" wrapText="1"/>
    </xf>
    <xf numFmtId="4" fontId="10" fillId="0" borderId="6" xfId="0" applyNumberFormat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" fontId="22" fillId="0" borderId="0" xfId="0" applyNumberFormat="1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justify" vertical="center" wrapText="1"/>
    </xf>
    <xf numFmtId="0" fontId="17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166" fontId="6" fillId="0" borderId="9" xfId="0" applyNumberFormat="1" applyFont="1" applyFill="1" applyBorder="1" applyAlignment="1">
      <alignment horizontal="center" vertical="center" wrapText="1"/>
    </xf>
    <xf numFmtId="166" fontId="6" fillId="0" borderId="1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justify" vertical="center" wrapText="1"/>
    </xf>
    <xf numFmtId="166" fontId="9" fillId="0" borderId="11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0" fontId="16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/>
    </xf>
    <xf numFmtId="0" fontId="15" fillId="0" borderId="0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center" vertical="center" wrapText="1"/>
    </xf>
    <xf numFmtId="166" fontId="6" fillId="0" borderId="9" xfId="0" applyNumberFormat="1" applyFont="1" applyFill="1" applyBorder="1" applyAlignment="1">
      <alignment horizontal="center" vertical="center" wrapText="1"/>
    </xf>
    <xf numFmtId="166" fontId="6" fillId="0" borderId="1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justify" vertical="center" wrapText="1"/>
    </xf>
    <xf numFmtId="0" fontId="0" fillId="0" borderId="0" xfId="0" applyFont="1" applyAlignment="1">
      <alignment horizontal="justify" vertical="center" wrapText="1"/>
    </xf>
    <xf numFmtId="166" fontId="6" fillId="0" borderId="15" xfId="0" applyNumberFormat="1" applyFont="1" applyFill="1" applyBorder="1" applyAlignment="1">
      <alignment horizontal="center" vertical="center" wrapText="1"/>
    </xf>
    <xf numFmtId="166" fontId="6" fillId="0" borderId="13" xfId="0" applyNumberFormat="1" applyFont="1" applyFill="1" applyBorder="1" applyAlignment="1">
      <alignment horizontal="center" vertical="center" wrapText="1"/>
    </xf>
    <xf numFmtId="166" fontId="6" fillId="0" borderId="12" xfId="0" applyNumberFormat="1" applyFont="1" applyFill="1" applyBorder="1" applyAlignment="1">
      <alignment horizontal="center" vertical="center" wrapText="1"/>
    </xf>
    <xf numFmtId="166" fontId="6" fillId="0" borderId="8" xfId="0" applyNumberFormat="1" applyFont="1" applyFill="1" applyBorder="1" applyAlignment="1">
      <alignment horizontal="center" vertical="center" wrapText="1"/>
    </xf>
    <xf numFmtId="166" fontId="6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6" fontId="6" fillId="0" borderId="7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</cellXfs>
  <cellStyles count="5">
    <cellStyle name="S8" xfId="1"/>
    <cellStyle name="TableStyleLight1" xfId="4"/>
    <cellStyle name="Денежный 2" xfId="3"/>
    <cellStyle name="Обычный" xfId="0" builtinId="0"/>
    <cellStyle name="Обычный 2" xfId="2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119592</xdr:colOff>
      <xdr:row>33</xdr:row>
      <xdr:rowOff>102658</xdr:rowOff>
    </xdr:from>
    <xdr:to>
      <xdr:col>16</xdr:col>
      <xdr:colOff>310092</xdr:colOff>
      <xdr:row>34</xdr:row>
      <xdr:rowOff>264583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11342" y="13469408"/>
          <a:ext cx="1005417" cy="415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460375</xdr:colOff>
      <xdr:row>34</xdr:row>
      <xdr:rowOff>398992</xdr:rowOff>
    </xdr:from>
    <xdr:to>
      <xdr:col>16</xdr:col>
      <xdr:colOff>380584</xdr:colOff>
      <xdr:row>34</xdr:row>
      <xdr:rowOff>894292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375" y="14019742"/>
          <a:ext cx="1401876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169333</xdr:colOff>
      <xdr:row>38</xdr:row>
      <xdr:rowOff>197112</xdr:rowOff>
    </xdr:from>
    <xdr:to>
      <xdr:col>16</xdr:col>
      <xdr:colOff>719666</xdr:colOff>
      <xdr:row>38</xdr:row>
      <xdr:rowOff>428652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7250" y="19501112"/>
          <a:ext cx="2106083" cy="2315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296334</xdr:colOff>
      <xdr:row>36</xdr:row>
      <xdr:rowOff>105833</xdr:rowOff>
    </xdr:from>
    <xdr:to>
      <xdr:col>16</xdr:col>
      <xdr:colOff>597959</xdr:colOff>
      <xdr:row>36</xdr:row>
      <xdr:rowOff>572558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4251" y="18065750"/>
          <a:ext cx="18573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0"/>
  <sheetViews>
    <sheetView tabSelected="1" view="pageBreakPreview" topLeftCell="A16" zoomScaleNormal="100" zoomScaleSheetLayoutView="100" workbookViewId="0">
      <selection activeCell="J31" sqref="J31"/>
    </sheetView>
  </sheetViews>
  <sheetFormatPr defaultRowHeight="15" x14ac:dyDescent="0.25"/>
  <cols>
    <col min="1" max="1" width="4" style="15" customWidth="1"/>
    <col min="2" max="2" width="14.28515625" style="15" customWidth="1"/>
    <col min="3" max="3" width="10.140625" style="15" customWidth="1"/>
    <col min="4" max="4" width="10" style="3" customWidth="1"/>
    <col min="5" max="5" width="7.28515625" style="17" customWidth="1"/>
    <col min="6" max="6" width="13.7109375" style="15" customWidth="1"/>
    <col min="7" max="7" width="13.42578125" style="15" customWidth="1"/>
    <col min="8" max="8" width="12.85546875" style="15" customWidth="1"/>
    <col min="9" max="9" width="10.28515625" style="15" customWidth="1"/>
    <col min="10" max="10" width="11.5703125" style="15" customWidth="1"/>
    <col min="11" max="11" width="11.28515625" style="15" customWidth="1"/>
    <col min="12" max="12" width="8" style="15" customWidth="1"/>
    <col min="13" max="13" width="9" style="15" customWidth="1"/>
    <col min="14" max="14" width="12.28515625" style="15" customWidth="1"/>
    <col min="15" max="15" width="7" style="15" customWidth="1"/>
    <col min="16" max="16" width="12.140625" style="15" customWidth="1"/>
    <col min="17" max="17" width="11" style="15" customWidth="1"/>
    <col min="18" max="19" width="11" style="15" hidden="1" customWidth="1"/>
    <col min="20" max="20" width="10.5703125" style="15" customWidth="1"/>
    <col min="21" max="21" width="11.42578125" style="15" customWidth="1"/>
    <col min="22" max="22" width="9.140625" style="15" customWidth="1"/>
    <col min="23" max="23" width="12.28515625" style="15" customWidth="1"/>
    <col min="24" max="24" width="15.28515625" style="38" customWidth="1"/>
    <col min="25" max="25" width="9.140625" style="15" customWidth="1"/>
    <col min="26" max="26" width="14.5703125" style="15" customWidth="1"/>
    <col min="27" max="29" width="9.140625" style="15"/>
    <col min="30" max="30" width="11.85546875" style="15" customWidth="1"/>
    <col min="31" max="16384" width="9.140625" style="15"/>
  </cols>
  <sheetData>
    <row r="1" spans="1:30" ht="29.25" customHeight="1" x14ac:dyDescent="0.25">
      <c r="A1" s="102" t="s">
        <v>37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</row>
    <row r="2" spans="1:30" ht="24" customHeight="1" x14ac:dyDescent="0.25">
      <c r="A2" s="113" t="s">
        <v>10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</row>
    <row r="3" spans="1:30" ht="6.75" customHeight="1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</row>
    <row r="4" spans="1:30" s="25" customFormat="1" ht="20.100000000000001" customHeight="1" x14ac:dyDescent="0.25">
      <c r="A4" s="78" t="s">
        <v>26</v>
      </c>
      <c r="B4" s="78"/>
      <c r="C4" s="78"/>
      <c r="D4" s="78"/>
      <c r="E4" s="78"/>
      <c r="F4" s="76" t="s">
        <v>42</v>
      </c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</row>
    <row r="5" spans="1:30" s="25" customFormat="1" ht="20.100000000000001" customHeight="1" x14ac:dyDescent="0.25">
      <c r="A5" s="75" t="s">
        <v>27</v>
      </c>
      <c r="B5" s="75"/>
      <c r="C5" s="75"/>
      <c r="D5" s="75"/>
      <c r="E5" s="75"/>
      <c r="F5" s="74" t="s">
        <v>28</v>
      </c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</row>
    <row r="6" spans="1:30" s="25" customFormat="1" ht="20.100000000000001" customHeight="1" x14ac:dyDescent="0.25">
      <c r="A6" s="75" t="s">
        <v>43</v>
      </c>
      <c r="B6" s="75"/>
      <c r="C6" s="75"/>
      <c r="D6" s="75"/>
      <c r="E6" s="75"/>
      <c r="F6" s="74" t="s">
        <v>44</v>
      </c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</row>
    <row r="7" spans="1:30" s="25" customFormat="1" ht="20.100000000000001" customHeight="1" x14ac:dyDescent="0.25">
      <c r="A7" s="75" t="s">
        <v>45</v>
      </c>
      <c r="B7" s="75"/>
      <c r="C7" s="75"/>
      <c r="D7" s="75"/>
      <c r="E7" s="75"/>
      <c r="F7" s="74" t="s">
        <v>46</v>
      </c>
      <c r="G7" s="74"/>
      <c r="H7" s="74"/>
      <c r="I7" s="74"/>
      <c r="J7" s="74"/>
      <c r="K7" s="74"/>
      <c r="L7" s="74"/>
      <c r="M7" s="73"/>
      <c r="N7" s="73"/>
      <c r="O7" s="73"/>
      <c r="P7" s="73"/>
      <c r="Q7" s="73"/>
      <c r="R7" s="73"/>
      <c r="S7" s="73"/>
      <c r="T7" s="73"/>
      <c r="U7" s="73"/>
    </row>
    <row r="8" spans="1:30" s="25" customFormat="1" ht="144.75" customHeight="1" x14ac:dyDescent="0.25">
      <c r="A8" s="75" t="s">
        <v>29</v>
      </c>
      <c r="B8" s="75"/>
      <c r="C8" s="75"/>
      <c r="D8" s="75"/>
      <c r="E8" s="75"/>
      <c r="F8" s="74" t="s">
        <v>38</v>
      </c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</row>
    <row r="9" spans="1:30" s="25" customFormat="1" ht="4.5" customHeight="1" x14ac:dyDescent="0.25">
      <c r="A9" s="53"/>
      <c r="B9" s="53"/>
      <c r="C9" s="53"/>
      <c r="D9" s="53"/>
      <c r="E9" s="53"/>
      <c r="F9" s="53"/>
      <c r="G9" s="53"/>
      <c r="H9" s="53"/>
    </row>
    <row r="10" spans="1:30" s="25" customFormat="1" ht="18.75" customHeight="1" x14ac:dyDescent="0.25">
      <c r="A10" s="79" t="s">
        <v>30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</row>
    <row r="11" spans="1:30" ht="6" customHeight="1" x14ac:dyDescent="0.25">
      <c r="Q11" s="26"/>
      <c r="R11" s="26"/>
      <c r="S11" s="26"/>
    </row>
    <row r="12" spans="1:30" s="18" customFormat="1" ht="24.75" customHeight="1" x14ac:dyDescent="0.25">
      <c r="A12" s="89" t="s">
        <v>0</v>
      </c>
      <c r="B12" s="89" t="s">
        <v>48</v>
      </c>
      <c r="C12" s="89"/>
      <c r="D12" s="97" t="s">
        <v>19</v>
      </c>
      <c r="E12" s="99" t="s">
        <v>12</v>
      </c>
      <c r="F12" s="91" t="s">
        <v>40</v>
      </c>
      <c r="G12" s="92"/>
      <c r="H12" s="93"/>
      <c r="I12" s="90" t="s">
        <v>2</v>
      </c>
      <c r="J12" s="88"/>
      <c r="K12" s="88"/>
      <c r="L12" s="88"/>
      <c r="M12" s="88"/>
      <c r="N12" s="87"/>
      <c r="O12" s="80" t="s">
        <v>24</v>
      </c>
      <c r="P12" s="88" t="s">
        <v>18</v>
      </c>
      <c r="Q12" s="87" t="s">
        <v>39</v>
      </c>
      <c r="R12" s="80" t="s">
        <v>24</v>
      </c>
      <c r="S12" s="69"/>
      <c r="T12" s="80" t="s">
        <v>21</v>
      </c>
      <c r="U12" s="85" t="s">
        <v>22</v>
      </c>
      <c r="X12" s="36">
        <v>0.05</v>
      </c>
      <c r="AB12" s="50"/>
    </row>
    <row r="13" spans="1:30" s="23" customFormat="1" ht="82.5" customHeight="1" x14ac:dyDescent="0.25">
      <c r="A13" s="89"/>
      <c r="B13" s="89"/>
      <c r="C13" s="89"/>
      <c r="D13" s="98"/>
      <c r="E13" s="100"/>
      <c r="F13" s="34" t="s">
        <v>49</v>
      </c>
      <c r="G13" s="35" t="s">
        <v>50</v>
      </c>
      <c r="H13" s="72" t="s">
        <v>51</v>
      </c>
      <c r="I13" s="32" t="s">
        <v>15</v>
      </c>
      <c r="J13" s="29" t="s">
        <v>16</v>
      </c>
      <c r="K13" s="28" t="s">
        <v>4</v>
      </c>
      <c r="L13" s="28" t="s">
        <v>25</v>
      </c>
      <c r="M13" s="28" t="s">
        <v>14</v>
      </c>
      <c r="N13" s="33" t="s">
        <v>1</v>
      </c>
      <c r="O13" s="81"/>
      <c r="P13" s="88"/>
      <c r="Q13" s="87"/>
      <c r="R13" s="81"/>
      <c r="S13" s="70"/>
      <c r="T13" s="84"/>
      <c r="U13" s="86"/>
      <c r="V13" s="54"/>
      <c r="X13" s="55" t="s">
        <v>35</v>
      </c>
      <c r="Y13" s="55" t="s">
        <v>36</v>
      </c>
    </row>
    <row r="14" spans="1:30" s="23" customFormat="1" ht="48.75" customHeight="1" x14ac:dyDescent="0.25">
      <c r="A14" s="4">
        <v>1</v>
      </c>
      <c r="B14" s="101" t="s">
        <v>47</v>
      </c>
      <c r="C14" s="101"/>
      <c r="D14" s="56" t="s">
        <v>34</v>
      </c>
      <c r="E14" s="40">
        <v>1</v>
      </c>
      <c r="F14" s="30">
        <v>6962.86</v>
      </c>
      <c r="G14" s="1">
        <v>7480</v>
      </c>
      <c r="H14" s="31">
        <v>7800</v>
      </c>
      <c r="I14" s="30">
        <f>SUM(F14,G14,H14)/K14</f>
        <v>7414.2866666666669</v>
      </c>
      <c r="J14" s="1">
        <f>ROUND(I14,2)</f>
        <v>7414.29</v>
      </c>
      <c r="K14" s="11">
        <f>COUNT(F14:H14)</f>
        <v>3</v>
      </c>
      <c r="L14" s="1">
        <f>STDEV(F14,G14,H14)</f>
        <v>422.42102993735227</v>
      </c>
      <c r="M14" s="1">
        <f t="shared" ref="M14" si="0">(L14/J14)*100</f>
        <v>5.6973901740740152</v>
      </c>
      <c r="N14" s="31" t="str">
        <f>IF(M14&lt;33,$X$13,$Y$13)</f>
        <v>однородное</v>
      </c>
      <c r="O14" s="37">
        <f>J14*$X$12</f>
        <v>370.71450000000004</v>
      </c>
      <c r="P14" s="8">
        <f>ROUND(J14+O14,2)</f>
        <v>7785</v>
      </c>
      <c r="Q14" s="49">
        <f>ROUND(P14*E14,2)</f>
        <v>7785</v>
      </c>
      <c r="R14" s="48">
        <v>348.14</v>
      </c>
      <c r="S14" s="48">
        <f>MIN(F14:H14)</f>
        <v>6962.86</v>
      </c>
      <c r="T14" s="48">
        <f>R14+S14</f>
        <v>7311</v>
      </c>
      <c r="U14" s="8">
        <f>ROUND(E14*T14,2)</f>
        <v>7311</v>
      </c>
      <c r="W14" s="55"/>
      <c r="X14" s="57"/>
      <c r="AA14" s="57"/>
      <c r="AC14" s="58"/>
      <c r="AD14" s="59"/>
    </row>
    <row r="15" spans="1:30" ht="21" customHeight="1" x14ac:dyDescent="0.25">
      <c r="A15" s="94" t="s">
        <v>3</v>
      </c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6"/>
      <c r="Q15" s="2">
        <f>SUM(Q14:Q14)</f>
        <v>7785</v>
      </c>
      <c r="R15" s="2"/>
      <c r="S15" s="62"/>
      <c r="T15" s="62"/>
      <c r="U15" s="2">
        <f>SUM(U14:U14)</f>
        <v>7311</v>
      </c>
      <c r="AD15" s="39"/>
    </row>
    <row r="16" spans="1:30" ht="9.9499999999999993" customHeight="1" x14ac:dyDescent="0.25">
      <c r="A16" s="12"/>
      <c r="B16" s="12"/>
      <c r="C16" s="12"/>
      <c r="D16" s="13"/>
      <c r="E16" s="13"/>
      <c r="F16" s="5"/>
      <c r="G16" s="16"/>
      <c r="H16" s="16"/>
      <c r="I16" s="6"/>
      <c r="J16" s="6"/>
      <c r="K16" s="16"/>
      <c r="L16" s="16"/>
      <c r="M16" s="16"/>
      <c r="N16" s="16"/>
      <c r="O16" s="7"/>
      <c r="P16" s="7"/>
      <c r="Q16" s="7"/>
      <c r="R16" s="7"/>
      <c r="S16" s="7"/>
      <c r="T16" s="7"/>
      <c r="U16" s="7"/>
      <c r="W16" s="39"/>
    </row>
    <row r="17" spans="1:30" ht="32.25" customHeight="1" x14ac:dyDescent="0.25">
      <c r="A17" s="82" t="s">
        <v>11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</row>
    <row r="18" spans="1:30" ht="9.9499999999999993" customHeight="1" x14ac:dyDescent="0.25">
      <c r="A18" s="43"/>
      <c r="B18" s="43"/>
      <c r="C18" s="61"/>
      <c r="D18" s="43"/>
      <c r="E18" s="47"/>
      <c r="F18" s="65"/>
      <c r="G18" s="43"/>
      <c r="H18" s="65"/>
      <c r="I18" s="43"/>
      <c r="J18" s="43"/>
      <c r="K18" s="43"/>
      <c r="L18" s="43"/>
      <c r="M18" s="43"/>
      <c r="N18" s="43"/>
      <c r="O18" s="43"/>
      <c r="P18" s="43"/>
      <c r="Q18" s="43"/>
      <c r="R18" s="61"/>
      <c r="S18" s="71"/>
      <c r="T18" s="43"/>
      <c r="U18" s="43"/>
    </row>
    <row r="19" spans="1:30" ht="60" customHeight="1" x14ac:dyDescent="0.25">
      <c r="A19" s="82" t="s">
        <v>23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AD19" s="39"/>
    </row>
    <row r="20" spans="1:30" ht="8.25" customHeight="1" x14ac:dyDescent="0.25">
      <c r="A20" s="27"/>
      <c r="B20" s="27"/>
      <c r="C20" s="61"/>
      <c r="D20" s="27"/>
      <c r="E20" s="47"/>
      <c r="F20" s="65"/>
      <c r="G20" s="27"/>
      <c r="H20" s="65"/>
      <c r="I20" s="27"/>
      <c r="J20" s="27"/>
      <c r="K20" s="27"/>
      <c r="L20" s="27"/>
      <c r="M20" s="27"/>
      <c r="N20" s="27"/>
      <c r="O20" s="27"/>
      <c r="P20" s="27"/>
      <c r="Q20" s="27"/>
      <c r="R20" s="61"/>
      <c r="S20" s="71"/>
      <c r="T20" s="43"/>
      <c r="U20" s="43"/>
    </row>
    <row r="21" spans="1:30" ht="18" customHeight="1" x14ac:dyDescent="0.25">
      <c r="A21" s="20" t="s">
        <v>52</v>
      </c>
      <c r="D21" s="19"/>
      <c r="E21" s="46"/>
      <c r="F21" s="67"/>
      <c r="G21" s="19"/>
      <c r="H21" s="67"/>
      <c r="I21" s="19"/>
      <c r="J21" s="19"/>
      <c r="K21" s="19"/>
      <c r="L21" s="19"/>
      <c r="M21" s="19"/>
      <c r="N21" s="19"/>
      <c r="O21" s="19"/>
      <c r="P21" s="7"/>
      <c r="Q21" s="7"/>
      <c r="R21" s="7"/>
      <c r="S21" s="7"/>
      <c r="T21" s="7"/>
      <c r="U21" s="7"/>
      <c r="X21" s="41"/>
    </row>
    <row r="22" spans="1:30" ht="9.9499999999999993" customHeight="1" x14ac:dyDescent="0.25">
      <c r="A22" s="25"/>
      <c r="D22" s="52"/>
      <c r="E22" s="52"/>
      <c r="F22" s="67"/>
      <c r="G22" s="52"/>
      <c r="H22" s="67"/>
      <c r="I22" s="52"/>
      <c r="J22" s="52"/>
      <c r="K22" s="52"/>
      <c r="L22" s="52"/>
      <c r="M22" s="52"/>
      <c r="N22" s="52"/>
      <c r="O22" s="52"/>
      <c r="P22" s="7"/>
      <c r="Q22" s="7"/>
      <c r="R22" s="7"/>
      <c r="S22" s="7"/>
      <c r="T22" s="7"/>
      <c r="U22" s="7"/>
      <c r="X22" s="42"/>
    </row>
    <row r="23" spans="1:30" ht="22.5" customHeight="1" x14ac:dyDescent="0.25">
      <c r="A23" s="63"/>
      <c r="B23" s="63"/>
      <c r="C23" s="63"/>
      <c r="D23" s="63"/>
      <c r="E23" s="63"/>
      <c r="F23" s="63"/>
      <c r="G23" s="63"/>
      <c r="H23" s="63"/>
      <c r="I23" s="64"/>
      <c r="J23" s="64"/>
      <c r="K23" s="60"/>
      <c r="L23" s="60"/>
      <c r="M23" s="60"/>
      <c r="N23" s="60"/>
      <c r="O23" s="60"/>
      <c r="P23" s="7"/>
      <c r="Q23" s="7"/>
      <c r="R23" s="7"/>
      <c r="S23" s="7"/>
      <c r="T23" s="7"/>
      <c r="U23" s="7"/>
      <c r="X23" s="42"/>
    </row>
    <row r="24" spans="1:30" s="25" customFormat="1" ht="6" customHeight="1" x14ac:dyDescent="0.25"/>
    <row r="25" spans="1:30" s="26" customFormat="1" ht="21.75" customHeight="1" x14ac:dyDescent="0.25">
      <c r="A25" s="26" t="s">
        <v>33</v>
      </c>
      <c r="I25" s="66" t="s">
        <v>8</v>
      </c>
      <c r="J25" s="66"/>
    </row>
    <row r="26" spans="1:30" s="26" customFormat="1" ht="21.75" customHeight="1" x14ac:dyDescent="0.25">
      <c r="A26" s="21" t="s">
        <v>53</v>
      </c>
      <c r="I26" s="26" t="s">
        <v>54</v>
      </c>
    </row>
    <row r="27" spans="1:30" x14ac:dyDescent="0.25">
      <c r="B27" s="21"/>
      <c r="C27" s="21"/>
      <c r="D27" s="26"/>
      <c r="E27" s="26"/>
      <c r="F27" s="26"/>
      <c r="I27" s="23"/>
      <c r="J27" s="24"/>
      <c r="K27" s="26"/>
      <c r="L27" s="26"/>
      <c r="M27" s="26"/>
    </row>
    <row r="28" spans="1:30" s="25" customFormat="1" ht="22.5" customHeight="1" x14ac:dyDescent="0.25">
      <c r="A28" s="25" t="s">
        <v>41</v>
      </c>
      <c r="I28" s="22" t="s">
        <v>31</v>
      </c>
      <c r="J28" s="22"/>
      <c r="M28" s="66" t="s">
        <v>32</v>
      </c>
    </row>
    <row r="29" spans="1:30" x14ac:dyDescent="0.25">
      <c r="B29" s="21"/>
      <c r="C29" s="21"/>
      <c r="D29" s="26"/>
      <c r="E29" s="26"/>
      <c r="F29" s="26"/>
      <c r="G29" s="26"/>
      <c r="H29" s="26"/>
      <c r="I29" s="23"/>
      <c r="J29" s="24"/>
      <c r="K29" s="26"/>
      <c r="L29" s="26"/>
      <c r="M29" s="26"/>
      <c r="N29" s="26"/>
    </row>
    <row r="30" spans="1:30" x14ac:dyDescent="0.25">
      <c r="B30" s="21"/>
      <c r="C30" s="21"/>
      <c r="D30" s="26"/>
      <c r="E30" s="26"/>
      <c r="F30" s="26"/>
      <c r="G30" s="26"/>
      <c r="H30" s="26"/>
      <c r="I30" s="23"/>
      <c r="J30" s="24"/>
      <c r="K30" s="26"/>
      <c r="L30" s="26"/>
      <c r="M30" s="26"/>
      <c r="N30" s="26"/>
    </row>
    <row r="31" spans="1:30" ht="140.25" customHeight="1" x14ac:dyDescent="0.25">
      <c r="B31" s="21"/>
      <c r="C31" s="21"/>
      <c r="D31" s="26"/>
      <c r="E31" s="26"/>
      <c r="F31" s="26"/>
      <c r="G31" s="26"/>
      <c r="H31" s="26"/>
      <c r="I31" s="23"/>
      <c r="J31" s="24"/>
      <c r="K31" s="26"/>
      <c r="L31" s="26"/>
      <c r="M31" s="26"/>
      <c r="N31" s="26"/>
    </row>
    <row r="32" spans="1:30" ht="29.25" customHeight="1" x14ac:dyDescent="0.25">
      <c r="A32" s="77" t="s">
        <v>20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X32" s="15"/>
    </row>
    <row r="33" spans="1:24" ht="10.5" customHeight="1" x14ac:dyDescent="0.25">
      <c r="A33" s="107"/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60"/>
      <c r="S33" s="68"/>
      <c r="T33" s="44"/>
      <c r="U33" s="44"/>
      <c r="X33" s="15"/>
    </row>
    <row r="34" spans="1:24" ht="20.25" customHeight="1" x14ac:dyDescent="0.25">
      <c r="A34" s="105">
        <v>1</v>
      </c>
      <c r="B34" s="112" t="s">
        <v>13</v>
      </c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1"/>
      <c r="P34" s="111"/>
      <c r="Q34" s="111"/>
      <c r="R34" s="45"/>
      <c r="S34" s="45"/>
      <c r="T34" s="45"/>
      <c r="U34" s="45"/>
      <c r="X34" s="15"/>
    </row>
    <row r="35" spans="1:24" ht="80.25" customHeight="1" x14ac:dyDescent="0.25">
      <c r="A35" s="105"/>
      <c r="B35" s="106" t="s">
        <v>17</v>
      </c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11"/>
      <c r="P35" s="111"/>
      <c r="Q35" s="111"/>
      <c r="R35" s="45"/>
      <c r="S35" s="45"/>
      <c r="T35" s="45"/>
      <c r="U35" s="45"/>
      <c r="X35" s="15"/>
    </row>
    <row r="36" spans="1:24" ht="22.5" customHeight="1" x14ac:dyDescent="0.25">
      <c r="A36" s="105">
        <v>2</v>
      </c>
      <c r="B36" s="112" t="s">
        <v>5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1"/>
      <c r="P36" s="111"/>
      <c r="Q36" s="111"/>
      <c r="R36" s="45"/>
      <c r="S36" s="45"/>
      <c r="T36" s="45"/>
      <c r="U36" s="45"/>
      <c r="X36" s="15"/>
    </row>
    <row r="37" spans="1:24" ht="83.25" customHeight="1" x14ac:dyDescent="0.25">
      <c r="A37" s="105"/>
      <c r="B37" s="106" t="s">
        <v>7</v>
      </c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11"/>
      <c r="P37" s="111"/>
      <c r="Q37" s="111"/>
      <c r="R37" s="45"/>
      <c r="S37" s="45"/>
      <c r="T37" s="45"/>
      <c r="U37" s="45"/>
      <c r="X37" s="15"/>
    </row>
    <row r="38" spans="1:24" ht="22.5" customHeight="1" x14ac:dyDescent="0.25">
      <c r="A38" s="104">
        <v>3</v>
      </c>
      <c r="B38" s="109" t="s">
        <v>9</v>
      </c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8"/>
      <c r="P38" s="108"/>
      <c r="Q38" s="108"/>
      <c r="R38" s="14"/>
      <c r="S38" s="14"/>
      <c r="T38" s="14"/>
      <c r="U38" s="14"/>
      <c r="X38" s="15"/>
    </row>
    <row r="39" spans="1:24" ht="72.75" customHeight="1" x14ac:dyDescent="0.25">
      <c r="A39" s="104"/>
      <c r="B39" s="110" t="s">
        <v>6</v>
      </c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08"/>
      <c r="P39" s="108"/>
      <c r="Q39" s="108"/>
      <c r="R39" s="14"/>
      <c r="S39" s="14"/>
      <c r="T39" s="14"/>
      <c r="U39" s="14"/>
      <c r="X39" s="15"/>
    </row>
    <row r="40" spans="1:24" x14ac:dyDescent="0.25">
      <c r="A40" s="9"/>
      <c r="B40" s="14"/>
      <c r="C40" s="14"/>
      <c r="D40" s="9"/>
      <c r="E40" s="9"/>
      <c r="F40" s="10"/>
      <c r="G40" s="10"/>
      <c r="H40" s="10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X40" s="15"/>
    </row>
  </sheetData>
  <sortState ref="B12:Y22">
    <sortCondition ref="B12"/>
  </sortState>
  <mergeCells count="43">
    <mergeCell ref="A1:U1"/>
    <mergeCell ref="A38:A39"/>
    <mergeCell ref="A34:A35"/>
    <mergeCell ref="B37:N37"/>
    <mergeCell ref="A36:A37"/>
    <mergeCell ref="A33:Q33"/>
    <mergeCell ref="O38:Q39"/>
    <mergeCell ref="B38:N38"/>
    <mergeCell ref="B39:N39"/>
    <mergeCell ref="O34:Q35"/>
    <mergeCell ref="B34:N34"/>
    <mergeCell ref="B35:N35"/>
    <mergeCell ref="O36:Q37"/>
    <mergeCell ref="B36:N36"/>
    <mergeCell ref="A2:U2"/>
    <mergeCell ref="A17:U17"/>
    <mergeCell ref="A15:P15"/>
    <mergeCell ref="D12:D13"/>
    <mergeCell ref="E12:E13"/>
    <mergeCell ref="B12:C13"/>
    <mergeCell ref="B14:C14"/>
    <mergeCell ref="F8:U8"/>
    <mergeCell ref="A32:U32"/>
    <mergeCell ref="A4:E4"/>
    <mergeCell ref="A5:E5"/>
    <mergeCell ref="A8:E8"/>
    <mergeCell ref="A10:U10"/>
    <mergeCell ref="R12:R13"/>
    <mergeCell ref="A19:U19"/>
    <mergeCell ref="T12:T13"/>
    <mergeCell ref="U12:U13"/>
    <mergeCell ref="Q12:Q13"/>
    <mergeCell ref="P12:P13"/>
    <mergeCell ref="O12:O13"/>
    <mergeCell ref="A12:A13"/>
    <mergeCell ref="I12:N12"/>
    <mergeCell ref="F12:H12"/>
    <mergeCell ref="F7:L7"/>
    <mergeCell ref="F6:U6"/>
    <mergeCell ref="A6:E6"/>
    <mergeCell ref="A7:E7"/>
    <mergeCell ref="F4:U4"/>
    <mergeCell ref="F5:U5"/>
  </mergeCells>
  <conditionalFormatting sqref="O14">
    <cfRule type="containsText" dxfId="2" priority="1" operator="containsText" text="НЕОДНОРОДНЫЕ">
      <formula>NOT(ISERROR(SEARCH("НЕОДНОРОДНЫЕ",O14)))</formula>
    </cfRule>
    <cfRule type="containsText" dxfId="1" priority="2" operator="containsText" text="ОДНОРОДНЫЕ">
      <formula>NOT(ISERROR(SEARCH("ОДНОРОДНЫЕ",O14)))</formula>
    </cfRule>
    <cfRule type="containsText" dxfId="0" priority="3" operator="containsText" text="НЕОДНОРОДНЫЕ">
      <formula>NOT(ISERROR(SEARCH("НЕОДНОРОДНЫЕ",O14)))</formula>
    </cfRule>
  </conditionalFormatting>
  <printOptions horizontalCentered="1"/>
  <pageMargins left="0.23622047244094491" right="0.23622047244094491" top="0.74803149606299213" bottom="0.19685039370078741" header="0.31496062992125984" footer="0.31496062992125984"/>
  <pageSetup paperSize="9" scale="59" orientation="landscape" r:id="rId1"/>
  <ignoredErrors>
    <ignoredError sqref="K14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2026-08-24T03:41:59Z</dcterms:modified>
</cp:coreProperties>
</file>