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 tabRatio="500"/>
  </bookViews>
  <sheets>
    <sheet name="ср.ариф." sheetId="1" r:id="rId1"/>
    <sheet name="Лист2" sheetId="2" r:id="rId2"/>
    <sheet name="Лист3" sheetId="3" r:id="rId3"/>
  </sheets>
  <definedNames>
    <definedName name="OLE_LINK1" localSheetId="0">ср.ариф.!#REF!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16" i="1"/>
  <c r="U17"/>
  <c r="T16"/>
  <c r="T17"/>
  <c r="P16"/>
  <c r="P17"/>
  <c r="O16"/>
  <c r="O17"/>
  <c r="N16"/>
  <c r="S16" s="1"/>
  <c r="N17"/>
  <c r="S17" s="1"/>
  <c r="U10"/>
  <c r="U11"/>
  <c r="U12"/>
  <c r="U13"/>
  <c r="U14"/>
  <c r="U15"/>
  <c r="T10"/>
  <c r="T11"/>
  <c r="T12"/>
  <c r="T13"/>
  <c r="T14"/>
  <c r="T15"/>
  <c r="P10"/>
  <c r="P11"/>
  <c r="P12"/>
  <c r="P13"/>
  <c r="P14"/>
  <c r="P15"/>
  <c r="O10"/>
  <c r="O11"/>
  <c r="O12"/>
  <c r="O13"/>
  <c r="O14"/>
  <c r="O15"/>
  <c r="N10"/>
  <c r="S10" s="1"/>
  <c r="N11"/>
  <c r="S11" s="1"/>
  <c r="N12"/>
  <c r="S12" s="1"/>
  <c r="N13"/>
  <c r="S13" s="1"/>
  <c r="N14"/>
  <c r="S14" s="1"/>
  <c r="N15"/>
  <c r="S15" s="1"/>
  <c r="N8"/>
  <c r="S8" s="1"/>
  <c r="N9"/>
  <c r="S9" s="1"/>
  <c r="U8"/>
  <c r="U9"/>
  <c r="T8"/>
  <c r="T9"/>
  <c r="P8"/>
  <c r="P9"/>
  <c r="O8"/>
  <c r="O9"/>
  <c r="U7"/>
  <c r="T7"/>
  <c r="P7"/>
  <c r="O7"/>
  <c r="N7"/>
  <c r="S7" s="1"/>
  <c r="Q17" l="1"/>
  <c r="R17" s="1"/>
  <c r="Q16"/>
  <c r="R16" s="1"/>
  <c r="U18"/>
  <c r="Q15"/>
  <c r="R15" s="1"/>
  <c r="Q11"/>
  <c r="R11" s="1"/>
  <c r="Q10"/>
  <c r="R10" s="1"/>
  <c r="Q14"/>
  <c r="R14" s="1"/>
  <c r="Q13"/>
  <c r="R13" s="1"/>
  <c r="Q12"/>
  <c r="R12" s="1"/>
  <c r="Q8"/>
  <c r="R8" s="1"/>
  <c r="Q9"/>
  <c r="R9" s="1"/>
  <c r="Q7"/>
  <c r="R7" s="1"/>
</calcChain>
</file>

<file path=xl/sharedStrings.xml><?xml version="1.0" encoding="utf-8"?>
<sst xmlns="http://schemas.openxmlformats.org/spreadsheetml/2006/main" count="56" uniqueCount="41">
  <si>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</si>
  <si>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</si>
  <si>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№ п/п</t>
  </si>
  <si>
    <t>Наименование товара, фасовка</t>
  </si>
  <si>
    <t>Ед. изм.</t>
  </si>
  <si>
    <t>Кол-во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</si>
  <si>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</si>
  <si>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</si>
  <si>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</si>
  <si>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</si>
  <si>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</si>
  <si>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</si>
  <si>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</si>
  <si>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</si>
  <si>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</si>
  <si>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</si>
  <si>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Расчет цены контракта</t>
  </si>
  <si>
    <t>*Цена за ед. товара</t>
  </si>
  <si>
    <t>*Расчет цены контракта</t>
  </si>
  <si>
    <t>Цена за ед.изм.</t>
  </si>
  <si>
    <t>РК</t>
  </si>
  <si>
    <t>%</t>
  </si>
  <si>
    <t>РК с %</t>
  </si>
  <si>
    <t>ИТОГО: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</si>
  <si>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</si>
  <si>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r>
      <rPr>
        <sz val="11"/>
        <rFont val="Times New Roman"/>
        <family val="1"/>
        <charset val="204"/>
      </rPr>
      <t xml:space="preserve">Директор ФИЦ ПХФ и МХ РАН  </t>
    </r>
    <r>
      <rPr>
        <u/>
        <sz val="11"/>
        <rFont val="Times New Roman"/>
        <family val="1"/>
        <charset val="204"/>
      </rPr>
      <t>____________</t>
    </r>
    <r>
      <rPr>
        <sz val="11"/>
        <rFont val="Times New Roman"/>
        <family val="1"/>
        <charset val="204"/>
      </rPr>
      <t>__  Голосов Е.В.</t>
    </r>
  </si>
  <si>
    <t xml:space="preserve">   (должность)                                         подписано ЭЦП                (расшифровка подписи)</t>
  </si>
  <si>
    <t>на  поставку хим реактивов  ФИЦ ПХФ И МХ РАН</t>
  </si>
  <si>
    <t>шт</t>
  </si>
  <si>
    <t>В результате проведенного расчета стартовая цена составит    80700 руб 00 коп.</t>
  </si>
  <si>
    <t xml:space="preserve">Диакрилат неопентилгликоля, 80%
Фасовка 100 г
</t>
  </si>
  <si>
    <t xml:space="preserve">Изоборнилакрилат, 90%
Фасовка 100 мл
</t>
  </si>
  <si>
    <t xml:space="preserve">Триметилолпропантриметакрилат, 80%
Фасовка 100 мл
</t>
  </si>
  <si>
    <t xml:space="preserve">Двухосновный виннокислый аммоний, ≥98%
Фасовка 500 г
</t>
  </si>
  <si>
    <t xml:space="preserve">Метилизобутилкарбинол (MIBC), 99%
Фасовка 500 мл
</t>
  </si>
  <si>
    <t xml:space="preserve">2-Этил-1-гексанол, &gt;99.0%(GC)
Фасовка 500 мл
</t>
  </si>
  <si>
    <t xml:space="preserve">2,4-Ди-трет-бутил-6-(5-хлор-2Н-бензо-[d][1,2,3]триазол-2-ил)фенол, 98%
Фасовка 100 г
</t>
  </si>
  <si>
    <t xml:space="preserve">Гексаметилендиизоцианат, 92%
Фасовка 500 мл
</t>
  </si>
  <si>
    <t xml:space="preserve">Толилен-2,4-диизоцианат, &gt;98.0%(GC)
Фасовка 500 г
</t>
  </si>
  <si>
    <t xml:space="preserve">Гидрохинон, ≥99.0% (HPLC)
Фасовка 100 г
</t>
  </si>
  <si>
    <t xml:space="preserve">Гидрид титана(II), 99%
Фасовка 50 г
</t>
  </si>
</sst>
</file>

<file path=xl/styles.xml><?xml version="1.0" encoding="utf-8"?>
<styleSheet xmlns="http://schemas.openxmlformats.org/spreadsheetml/2006/main">
  <numFmts count="1">
    <numFmt numFmtId="164" formatCode="#,##0.00_р_."/>
  </numFmts>
  <fonts count="32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9" fillId="2" borderId="0" applyBorder="0" applyProtection="0"/>
    <xf numFmtId="0" fontId="29" fillId="3" borderId="0" applyBorder="0" applyProtection="0"/>
    <xf numFmtId="0" fontId="29" fillId="4" borderId="0" applyBorder="0" applyProtection="0"/>
    <xf numFmtId="0" fontId="29" fillId="2" borderId="0" applyBorder="0" applyProtection="0"/>
    <xf numFmtId="0" fontId="29" fillId="5" borderId="0" applyBorder="0" applyProtection="0"/>
    <xf numFmtId="0" fontId="29" fillId="3" borderId="0" applyBorder="0" applyProtection="0"/>
    <xf numFmtId="0" fontId="29" fillId="6" borderId="0" applyBorder="0" applyProtection="0"/>
    <xf numFmtId="0" fontId="29" fillId="7" borderId="0" applyBorder="0" applyProtection="0"/>
    <xf numFmtId="0" fontId="29" fillId="8" borderId="0" applyBorder="0" applyProtection="0"/>
    <xf numFmtId="0" fontId="29" fillId="6" borderId="0" applyBorder="0" applyProtection="0"/>
    <xf numFmtId="0" fontId="29" fillId="9" borderId="0" applyBorder="0" applyProtection="0"/>
    <xf numFmtId="0" fontId="29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40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11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2" fontId="21" fillId="0" borderId="0" xfId="0" applyNumberFormat="1" applyFont="1"/>
    <xf numFmtId="0" fontId="26" fillId="0" borderId="0" xfId="0" applyFont="1" applyAlignment="1">
      <alignment horizontal="left" vertical="top" wrapText="1"/>
    </xf>
    <xf numFmtId="0" fontId="27" fillId="0" borderId="0" xfId="0" applyFont="1"/>
    <xf numFmtId="0" fontId="24" fillId="0" borderId="0" xfId="0" applyFont="1"/>
    <xf numFmtId="4" fontId="21" fillId="0" borderId="11" xfId="0" applyNumberFormat="1" applyFont="1" applyBorder="1" applyAlignment="1">
      <alignment horizontal="center" vertical="center" wrapText="1"/>
    </xf>
    <xf numFmtId="164" fontId="19" fillId="0" borderId="11" xfId="0" applyNumberFormat="1" applyFont="1" applyBorder="1" applyAlignment="1" applyProtection="1">
      <alignment horizontal="center" vertical="center" wrapText="1"/>
      <protection locked="0"/>
    </xf>
    <xf numFmtId="0" fontId="30" fillId="0" borderId="12" xfId="0" applyFont="1" applyBorder="1" applyAlignment="1">
      <alignment horizontal="left" vertical="center" wrapText="1"/>
    </xf>
    <xf numFmtId="0" fontId="30" fillId="0" borderId="11" xfId="0" applyNumberFormat="1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14" fontId="26" fillId="0" borderId="0" xfId="0" applyNumberFormat="1" applyFont="1" applyBorder="1" applyAlignment="1">
      <alignment horizontal="center" vertical="top" wrapText="1"/>
    </xf>
    <xf numFmtId="164" fontId="23" fillId="0" borderId="11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 wrapText="1"/>
    </xf>
    <xf numFmtId="0" fontId="21" fillId="0" borderId="15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21" fillId="0" borderId="13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424B5E"/>
      <rgbColor rgb="FF339966"/>
      <rgbColor rgb="FF1B1B1B"/>
      <rgbColor rgb="FF2F3644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244849</xdr:colOff>
      <xdr:row>20</xdr:row>
      <xdr:rowOff>148014</xdr:rowOff>
    </xdr:from>
    <xdr:to>
      <xdr:col>15</xdr:col>
      <xdr:colOff>338249</xdr:colOff>
      <xdr:row>20</xdr:row>
      <xdr:rowOff>878289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4849" y="9032038"/>
          <a:ext cx="10393847" cy="73027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15</xdr:col>
      <xdr:colOff>107576</xdr:colOff>
      <xdr:row>3</xdr:row>
      <xdr:rowOff>44824</xdr:rowOff>
    </xdr:from>
    <xdr:to>
      <xdr:col>20</xdr:col>
      <xdr:colOff>1549474</xdr:colOff>
      <xdr:row>3</xdr:row>
      <xdr:rowOff>271264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408023" y="762000"/>
          <a:ext cx="6067686" cy="22644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8"/>
  <sheetViews>
    <sheetView tabSelected="1" zoomScale="85" zoomScaleNormal="85" workbookViewId="0">
      <pane ySplit="1" topLeftCell="A2" activePane="bottomLeft" state="frozen"/>
      <selection pane="bottomLeft" activeCell="B10" sqref="B10"/>
    </sheetView>
  </sheetViews>
  <sheetFormatPr defaultColWidth="9.109375" defaultRowHeight="14.4"/>
  <cols>
    <col min="1" max="1" width="4.33203125" style="1" customWidth="1"/>
    <col min="2" max="2" width="57.88671875" style="1" customWidth="1"/>
    <col min="3" max="3" width="9.109375" style="1"/>
    <col min="4" max="4" width="6.44140625" style="1" customWidth="1"/>
    <col min="5" max="5" width="16" style="1" customWidth="1"/>
    <col min="6" max="6" width="18" style="1" customWidth="1"/>
    <col min="7" max="7" width="12.109375" style="1" customWidth="1"/>
    <col min="8" max="8" width="7.33203125" style="2" hidden="1" customWidth="1"/>
    <col min="9" max="9" width="11.5546875" style="2" hidden="1" customWidth="1"/>
    <col min="10" max="13" width="9.109375" style="1" hidden="1"/>
    <col min="14" max="14" width="18.6640625" style="1" customWidth="1"/>
    <col min="15" max="15" width="7.5546875" style="1" customWidth="1"/>
    <col min="16" max="16" width="11.33203125" style="1" customWidth="1"/>
    <col min="17" max="17" width="9.33203125" style="1" customWidth="1"/>
    <col min="18" max="18" width="18.44140625" style="1" customWidth="1"/>
    <col min="19" max="19" width="16.6640625" style="1" customWidth="1"/>
    <col min="20" max="20" width="11.6640625" style="1" customWidth="1"/>
    <col min="21" max="21" width="22.6640625" style="1" customWidth="1"/>
    <col min="22" max="22" width="9.33203125" style="1" customWidth="1"/>
    <col min="23" max="1024" width="9.109375" style="1"/>
  </cols>
  <sheetData>
    <row r="1" spans="1:21" ht="22.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3"/>
      <c r="U1" s="2"/>
    </row>
    <row r="2" spans="1:21" ht="22.5" customHeight="1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12.7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4"/>
    </row>
    <row r="4" spans="1:21" ht="21.75" customHeight="1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4"/>
    </row>
    <row r="5" spans="1:21" ht="41.25" customHeight="1">
      <c r="A5" s="28" t="s">
        <v>2</v>
      </c>
      <c r="B5" s="28" t="s">
        <v>3</v>
      </c>
      <c r="C5" s="29" t="s">
        <v>4</v>
      </c>
      <c r="D5" s="28" t="s">
        <v>5</v>
      </c>
      <c r="E5" s="6" t="s">
        <v>6</v>
      </c>
      <c r="F5" s="6" t="s">
        <v>7</v>
      </c>
      <c r="G5" s="6" t="s">
        <v>8</v>
      </c>
      <c r="H5" s="30" t="s">
        <v>9</v>
      </c>
      <c r="I5" s="30"/>
      <c r="J5" s="30"/>
      <c r="K5" s="30" t="s">
        <v>10</v>
      </c>
      <c r="L5" s="30"/>
      <c r="M5" s="30"/>
      <c r="N5" s="30" t="s">
        <v>11</v>
      </c>
      <c r="O5" s="28" t="s">
        <v>12</v>
      </c>
      <c r="P5" s="28" t="s">
        <v>13</v>
      </c>
      <c r="Q5" s="28" t="s">
        <v>14</v>
      </c>
      <c r="R5" s="28" t="s">
        <v>15</v>
      </c>
      <c r="S5" s="30" t="s">
        <v>16</v>
      </c>
      <c r="T5" s="30" t="s">
        <v>17</v>
      </c>
      <c r="U5" s="34" t="s">
        <v>18</v>
      </c>
    </row>
    <row r="6" spans="1:21" ht="39" customHeight="1">
      <c r="A6" s="28"/>
      <c r="B6" s="28"/>
      <c r="C6" s="29"/>
      <c r="D6" s="28"/>
      <c r="E6" s="6" t="s">
        <v>19</v>
      </c>
      <c r="F6" s="6" t="s">
        <v>19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20</v>
      </c>
      <c r="L6" s="6" t="s">
        <v>21</v>
      </c>
      <c r="M6" s="6" t="s">
        <v>22</v>
      </c>
      <c r="N6" s="30"/>
      <c r="O6" s="28"/>
      <c r="P6" s="28"/>
      <c r="Q6" s="28"/>
      <c r="R6" s="28"/>
      <c r="S6" s="30"/>
      <c r="T6" s="30"/>
      <c r="U6" s="34"/>
    </row>
    <row r="7" spans="1:21" ht="39" customHeight="1">
      <c r="A7" s="5">
        <v>1</v>
      </c>
      <c r="B7" s="16" t="s">
        <v>30</v>
      </c>
      <c r="C7" s="23" t="s">
        <v>28</v>
      </c>
      <c r="D7" s="17">
        <v>2</v>
      </c>
      <c r="E7" s="15">
        <v>1700</v>
      </c>
      <c r="F7" s="15">
        <v>1780</v>
      </c>
      <c r="G7" s="15">
        <v>1800</v>
      </c>
      <c r="H7" s="6"/>
      <c r="I7" s="6"/>
      <c r="J7" s="6"/>
      <c r="K7" s="6"/>
      <c r="L7" s="6"/>
      <c r="M7" s="6"/>
      <c r="N7" s="6">
        <f>(E7+F7+G7)/3</f>
        <v>1760</v>
      </c>
      <c r="O7" s="7">
        <f>COUNT(E7,F7,G7,J7,M7)</f>
        <v>3</v>
      </c>
      <c r="P7" s="8">
        <f>STDEV(E7,F7,G7,J7,M7)</f>
        <v>52.915026221291811</v>
      </c>
      <c r="Q7" s="8">
        <f>P7/N7*100</f>
        <v>3.0065355807552168</v>
      </c>
      <c r="R7" s="9" t="str">
        <f>IF(Q7&lt;33,"ОДНОРОДНЫЕ","НЕОДНОРОДНЫЕ")</f>
        <v>ОДНОРОДНЫЕ</v>
      </c>
      <c r="S7" s="6">
        <f>D7*N7</f>
        <v>3520</v>
      </c>
      <c r="T7" s="14">
        <f>E7</f>
        <v>1700</v>
      </c>
      <c r="U7" s="14">
        <f>D7*E7</f>
        <v>3400</v>
      </c>
    </row>
    <row r="8" spans="1:21" ht="39" customHeight="1">
      <c r="A8" s="5">
        <v>2</v>
      </c>
      <c r="B8" s="16" t="s">
        <v>31</v>
      </c>
      <c r="C8" s="23" t="s">
        <v>28</v>
      </c>
      <c r="D8" s="17">
        <v>1</v>
      </c>
      <c r="E8" s="15">
        <v>1900</v>
      </c>
      <c r="F8" s="15">
        <v>2025</v>
      </c>
      <c r="G8" s="15">
        <v>2030</v>
      </c>
      <c r="H8" s="6"/>
      <c r="I8" s="6"/>
      <c r="J8" s="6"/>
      <c r="K8" s="6"/>
      <c r="L8" s="6"/>
      <c r="M8" s="6"/>
      <c r="N8" s="18">
        <f t="shared" ref="N8:N17" si="0">(E8+F8+G8)/3</f>
        <v>1985</v>
      </c>
      <c r="O8" s="7">
        <f t="shared" ref="O8:O17" si="1">COUNT(E8,F8,G8,J8,M8)</f>
        <v>3</v>
      </c>
      <c r="P8" s="8">
        <f t="shared" ref="P8:P17" si="2">STDEV(E8,F8,G8,J8,M8)</f>
        <v>73.654599313281182</v>
      </c>
      <c r="Q8" s="8">
        <f t="shared" ref="Q8:Q17" si="3">P8/N8*100</f>
        <v>3.7105591593592537</v>
      </c>
      <c r="R8" s="9" t="str">
        <f t="shared" ref="R8:R17" si="4">IF(Q8&lt;33,"ОДНОРОДНЫЕ","НЕОДНОРОДНЫЕ")</f>
        <v>ОДНОРОДНЫЕ</v>
      </c>
      <c r="S8" s="6">
        <f t="shared" ref="S8:S17" si="5">D8*N8</f>
        <v>1985</v>
      </c>
      <c r="T8" s="14">
        <f t="shared" ref="T8:T17" si="6">E8</f>
        <v>1900</v>
      </c>
      <c r="U8" s="14">
        <f t="shared" ref="U8:U17" si="7">D8*E8</f>
        <v>1900</v>
      </c>
    </row>
    <row r="9" spans="1:21" ht="39" customHeight="1">
      <c r="A9" s="7">
        <v>3</v>
      </c>
      <c r="B9" s="16" t="s">
        <v>32</v>
      </c>
      <c r="C9" s="23" t="s">
        <v>28</v>
      </c>
      <c r="D9" s="17">
        <v>1</v>
      </c>
      <c r="E9" s="15">
        <v>1700</v>
      </c>
      <c r="F9" s="15">
        <v>1800</v>
      </c>
      <c r="G9" s="15">
        <v>1780</v>
      </c>
      <c r="H9" s="6"/>
      <c r="I9" s="6"/>
      <c r="J9" s="6"/>
      <c r="K9" s="6"/>
      <c r="L9" s="6"/>
      <c r="M9" s="6"/>
      <c r="N9" s="18">
        <f t="shared" si="0"/>
        <v>1760</v>
      </c>
      <c r="O9" s="7">
        <f t="shared" si="1"/>
        <v>3</v>
      </c>
      <c r="P9" s="8">
        <f t="shared" si="2"/>
        <v>52.915026221291811</v>
      </c>
      <c r="Q9" s="8">
        <f t="shared" si="3"/>
        <v>3.0065355807552168</v>
      </c>
      <c r="R9" s="9" t="str">
        <f t="shared" si="4"/>
        <v>ОДНОРОДНЫЕ</v>
      </c>
      <c r="S9" s="6">
        <f t="shared" si="5"/>
        <v>1760</v>
      </c>
      <c r="T9" s="14">
        <f t="shared" si="6"/>
        <v>1700</v>
      </c>
      <c r="U9" s="14">
        <f t="shared" si="7"/>
        <v>1700</v>
      </c>
    </row>
    <row r="10" spans="1:21" ht="39" customHeight="1">
      <c r="A10" s="20">
        <v>4</v>
      </c>
      <c r="B10" s="16" t="s">
        <v>33</v>
      </c>
      <c r="C10" s="23" t="s">
        <v>28</v>
      </c>
      <c r="D10" s="17">
        <v>1</v>
      </c>
      <c r="E10" s="15">
        <v>7900</v>
      </c>
      <c r="F10" s="15">
        <v>8365</v>
      </c>
      <c r="G10" s="15">
        <v>8480</v>
      </c>
      <c r="H10" s="19"/>
      <c r="I10" s="19"/>
      <c r="J10" s="19"/>
      <c r="K10" s="19"/>
      <c r="L10" s="19"/>
      <c r="M10" s="19"/>
      <c r="N10" s="19">
        <f t="shared" si="0"/>
        <v>8248.3333333333339</v>
      </c>
      <c r="O10" s="20">
        <f t="shared" si="1"/>
        <v>3</v>
      </c>
      <c r="P10" s="8">
        <f t="shared" si="2"/>
        <v>307.0966188894439</v>
      </c>
      <c r="Q10" s="8">
        <f t="shared" si="3"/>
        <v>3.7231354078332251</v>
      </c>
      <c r="R10" s="9" t="str">
        <f t="shared" si="4"/>
        <v>ОДНОРОДНЫЕ</v>
      </c>
      <c r="S10" s="19">
        <f t="shared" si="5"/>
        <v>8248.3333333333339</v>
      </c>
      <c r="T10" s="14">
        <f t="shared" si="6"/>
        <v>7900</v>
      </c>
      <c r="U10" s="14">
        <f t="shared" si="7"/>
        <v>7900</v>
      </c>
    </row>
    <row r="11" spans="1:21" ht="39" customHeight="1">
      <c r="A11" s="20">
        <v>5</v>
      </c>
      <c r="B11" s="16" t="s">
        <v>34</v>
      </c>
      <c r="C11" s="23" t="s">
        <v>28</v>
      </c>
      <c r="D11" s="17">
        <v>2</v>
      </c>
      <c r="E11" s="15">
        <v>5900</v>
      </c>
      <c r="F11" s="15">
        <v>6250</v>
      </c>
      <c r="G11" s="15">
        <v>6360</v>
      </c>
      <c r="H11" s="19"/>
      <c r="I11" s="19"/>
      <c r="J11" s="19"/>
      <c r="K11" s="19"/>
      <c r="L11" s="19"/>
      <c r="M11" s="19"/>
      <c r="N11" s="19">
        <f t="shared" si="0"/>
        <v>6170</v>
      </c>
      <c r="O11" s="20">
        <f t="shared" si="1"/>
        <v>3</v>
      </c>
      <c r="P11" s="8">
        <f t="shared" si="2"/>
        <v>240.20824298928628</v>
      </c>
      <c r="Q11" s="8">
        <f t="shared" si="3"/>
        <v>3.8931643920467796</v>
      </c>
      <c r="R11" s="9" t="str">
        <f t="shared" si="4"/>
        <v>ОДНОРОДНЫЕ</v>
      </c>
      <c r="S11" s="19">
        <f t="shared" si="5"/>
        <v>12340</v>
      </c>
      <c r="T11" s="14">
        <f t="shared" si="6"/>
        <v>5900</v>
      </c>
      <c r="U11" s="14">
        <f t="shared" si="7"/>
        <v>11800</v>
      </c>
    </row>
    <row r="12" spans="1:21" ht="39" customHeight="1">
      <c r="A12" s="20">
        <v>6</v>
      </c>
      <c r="B12" s="16" t="s">
        <v>35</v>
      </c>
      <c r="C12" s="23" t="s">
        <v>28</v>
      </c>
      <c r="D12" s="17">
        <v>2</v>
      </c>
      <c r="E12" s="15">
        <v>3900</v>
      </c>
      <c r="F12" s="15">
        <v>4125</v>
      </c>
      <c r="G12" s="15">
        <v>4150</v>
      </c>
      <c r="H12" s="19"/>
      <c r="I12" s="19"/>
      <c r="J12" s="19"/>
      <c r="K12" s="19"/>
      <c r="L12" s="19"/>
      <c r="M12" s="19"/>
      <c r="N12" s="19">
        <f t="shared" si="0"/>
        <v>4058.3333333333335</v>
      </c>
      <c r="O12" s="20">
        <f t="shared" si="1"/>
        <v>3</v>
      </c>
      <c r="P12" s="8">
        <f t="shared" si="2"/>
        <v>137.68926368214804</v>
      </c>
      <c r="Q12" s="8">
        <f t="shared" si="3"/>
        <v>3.3927539305662759</v>
      </c>
      <c r="R12" s="9" t="str">
        <f t="shared" si="4"/>
        <v>ОДНОРОДНЫЕ</v>
      </c>
      <c r="S12" s="19">
        <f t="shared" si="5"/>
        <v>8116.666666666667</v>
      </c>
      <c r="T12" s="14">
        <f t="shared" si="6"/>
        <v>3900</v>
      </c>
      <c r="U12" s="14">
        <f t="shared" si="7"/>
        <v>7800</v>
      </c>
    </row>
    <row r="13" spans="1:21" ht="39" customHeight="1">
      <c r="A13" s="20">
        <v>7</v>
      </c>
      <c r="B13" s="16" t="s">
        <v>36</v>
      </c>
      <c r="C13" s="23" t="s">
        <v>28</v>
      </c>
      <c r="D13" s="17">
        <v>1</v>
      </c>
      <c r="E13" s="15">
        <v>2900</v>
      </c>
      <c r="F13" s="15">
        <v>3090</v>
      </c>
      <c r="G13" s="15">
        <v>3090</v>
      </c>
      <c r="H13" s="19"/>
      <c r="I13" s="19"/>
      <c r="J13" s="19"/>
      <c r="K13" s="19"/>
      <c r="L13" s="19"/>
      <c r="M13" s="19"/>
      <c r="N13" s="19">
        <f t="shared" si="0"/>
        <v>3026.6666666666665</v>
      </c>
      <c r="O13" s="20">
        <f t="shared" si="1"/>
        <v>3</v>
      </c>
      <c r="P13" s="8">
        <f t="shared" si="2"/>
        <v>109.69655114603172</v>
      </c>
      <c r="Q13" s="8">
        <f t="shared" si="3"/>
        <v>3.624335390287392</v>
      </c>
      <c r="R13" s="9" t="str">
        <f t="shared" si="4"/>
        <v>ОДНОРОДНЫЕ</v>
      </c>
      <c r="S13" s="19">
        <f t="shared" si="5"/>
        <v>3026.6666666666665</v>
      </c>
      <c r="T13" s="14">
        <f t="shared" si="6"/>
        <v>2900</v>
      </c>
      <c r="U13" s="14">
        <f t="shared" si="7"/>
        <v>2900</v>
      </c>
    </row>
    <row r="14" spans="1:21" ht="39" customHeight="1">
      <c r="A14" s="20">
        <v>8</v>
      </c>
      <c r="B14" s="16" t="s">
        <v>37</v>
      </c>
      <c r="C14" s="23" t="s">
        <v>28</v>
      </c>
      <c r="D14" s="17">
        <v>1</v>
      </c>
      <c r="E14" s="15">
        <v>11400</v>
      </c>
      <c r="F14" s="15">
        <v>12255</v>
      </c>
      <c r="G14" s="15">
        <v>12270</v>
      </c>
      <c r="H14" s="19"/>
      <c r="I14" s="19"/>
      <c r="J14" s="19"/>
      <c r="K14" s="19"/>
      <c r="L14" s="19"/>
      <c r="M14" s="19"/>
      <c r="N14" s="19">
        <f t="shared" si="0"/>
        <v>11975</v>
      </c>
      <c r="O14" s="20">
        <f t="shared" si="1"/>
        <v>3</v>
      </c>
      <c r="P14" s="8">
        <f t="shared" si="2"/>
        <v>498.0210838910337</v>
      </c>
      <c r="Q14" s="8">
        <f t="shared" si="3"/>
        <v>4.1588399489856673</v>
      </c>
      <c r="R14" s="9" t="str">
        <f t="shared" si="4"/>
        <v>ОДНОРОДНЫЕ</v>
      </c>
      <c r="S14" s="19">
        <f t="shared" si="5"/>
        <v>11975</v>
      </c>
      <c r="T14" s="14">
        <f t="shared" si="6"/>
        <v>11400</v>
      </c>
      <c r="U14" s="14">
        <f t="shared" si="7"/>
        <v>11400</v>
      </c>
    </row>
    <row r="15" spans="1:21" ht="39" customHeight="1">
      <c r="A15" s="20">
        <v>9</v>
      </c>
      <c r="B15" s="16" t="s">
        <v>38</v>
      </c>
      <c r="C15" s="23" t="s">
        <v>28</v>
      </c>
      <c r="D15" s="17">
        <v>1</v>
      </c>
      <c r="E15" s="15">
        <v>17900</v>
      </c>
      <c r="F15" s="15">
        <v>18885</v>
      </c>
      <c r="G15" s="15">
        <v>19100</v>
      </c>
      <c r="H15" s="19"/>
      <c r="I15" s="19"/>
      <c r="J15" s="19"/>
      <c r="K15" s="19"/>
      <c r="L15" s="19"/>
      <c r="M15" s="19"/>
      <c r="N15" s="19">
        <f t="shared" si="0"/>
        <v>18628.333333333332</v>
      </c>
      <c r="O15" s="20">
        <f t="shared" si="1"/>
        <v>3</v>
      </c>
      <c r="P15" s="8">
        <f t="shared" si="2"/>
        <v>639.85024289540866</v>
      </c>
      <c r="Q15" s="8">
        <f t="shared" si="3"/>
        <v>3.4348228123579245</v>
      </c>
      <c r="R15" s="9" t="str">
        <f t="shared" si="4"/>
        <v>ОДНОРОДНЫЕ</v>
      </c>
      <c r="S15" s="19">
        <f t="shared" si="5"/>
        <v>18628.333333333332</v>
      </c>
      <c r="T15" s="14">
        <f t="shared" si="6"/>
        <v>17900</v>
      </c>
      <c r="U15" s="14">
        <f t="shared" si="7"/>
        <v>17900</v>
      </c>
    </row>
    <row r="16" spans="1:21" ht="39" customHeight="1">
      <c r="A16" s="21">
        <v>10</v>
      </c>
      <c r="B16" s="16" t="s">
        <v>39</v>
      </c>
      <c r="C16" s="23" t="s">
        <v>28</v>
      </c>
      <c r="D16" s="17">
        <v>1</v>
      </c>
      <c r="E16" s="15">
        <v>2400</v>
      </c>
      <c r="F16" s="15">
        <v>2585</v>
      </c>
      <c r="G16" s="15">
        <v>2570</v>
      </c>
      <c r="H16" s="22"/>
      <c r="I16" s="22"/>
      <c r="J16" s="22"/>
      <c r="K16" s="22"/>
      <c r="L16" s="22"/>
      <c r="M16" s="22"/>
      <c r="N16" s="22">
        <f t="shared" si="0"/>
        <v>2518.3333333333335</v>
      </c>
      <c r="O16" s="21">
        <f t="shared" si="1"/>
        <v>3</v>
      </c>
      <c r="P16" s="8">
        <f t="shared" si="2"/>
        <v>102.75375094532536</v>
      </c>
      <c r="Q16" s="8">
        <f t="shared" si="3"/>
        <v>4.0802283631499145</v>
      </c>
      <c r="R16" s="9" t="str">
        <f t="shared" si="4"/>
        <v>ОДНОРОДНЫЕ</v>
      </c>
      <c r="S16" s="22">
        <f t="shared" si="5"/>
        <v>2518.3333333333335</v>
      </c>
      <c r="T16" s="14">
        <f t="shared" si="6"/>
        <v>2400</v>
      </c>
      <c r="U16" s="14">
        <f t="shared" si="7"/>
        <v>2400</v>
      </c>
    </row>
    <row r="17" spans="1:21" ht="39" customHeight="1">
      <c r="A17" s="21">
        <v>11</v>
      </c>
      <c r="B17" s="16" t="s">
        <v>40</v>
      </c>
      <c r="C17" s="23" t="s">
        <v>28</v>
      </c>
      <c r="D17" s="17">
        <v>2</v>
      </c>
      <c r="E17" s="15">
        <v>5800</v>
      </c>
      <c r="F17" s="15">
        <v>6135</v>
      </c>
      <c r="G17" s="15">
        <v>6070</v>
      </c>
      <c r="H17" s="22"/>
      <c r="I17" s="22"/>
      <c r="J17" s="22"/>
      <c r="K17" s="22"/>
      <c r="L17" s="22"/>
      <c r="M17" s="22"/>
      <c r="N17" s="22">
        <f t="shared" si="0"/>
        <v>6001.666666666667</v>
      </c>
      <c r="O17" s="21">
        <f t="shared" si="1"/>
        <v>3</v>
      </c>
      <c r="P17" s="8">
        <f t="shared" si="2"/>
        <v>177.64665303161729</v>
      </c>
      <c r="Q17" s="8">
        <f t="shared" si="3"/>
        <v>2.9599553407100911</v>
      </c>
      <c r="R17" s="9" t="str">
        <f t="shared" si="4"/>
        <v>ОДНОРОДНЫЕ</v>
      </c>
      <c r="S17" s="22">
        <f t="shared" si="5"/>
        <v>12003.333333333334</v>
      </c>
      <c r="T17" s="14">
        <f t="shared" si="6"/>
        <v>5800</v>
      </c>
      <c r="U17" s="14">
        <f t="shared" si="7"/>
        <v>11600</v>
      </c>
    </row>
    <row r="18" spans="1:21" ht="36.75" customHeight="1">
      <c r="A18" s="35" t="s">
        <v>23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7"/>
      <c r="U18" s="14">
        <f>SUM(U7:U17)</f>
        <v>80700</v>
      </c>
    </row>
    <row r="19" spans="1:21" ht="56.25" customHeight="1">
      <c r="A19" s="38" t="s">
        <v>24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10"/>
    </row>
    <row r="20" spans="1:21" ht="21.75" customHeight="1">
      <c r="A20" s="39" t="s">
        <v>29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4"/>
    </row>
    <row r="21" spans="1:21" ht="85.5" customHeight="1">
      <c r="A21" s="11"/>
      <c r="B21" s="11"/>
      <c r="C21" s="33"/>
      <c r="D21" s="33"/>
      <c r="E21" s="33"/>
      <c r="F21" s="33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4"/>
    </row>
    <row r="22" spans="1:21" ht="63" customHeight="1">
      <c r="A22" s="32" t="s">
        <v>25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4"/>
    </row>
    <row r="23" spans="1:21" ht="15.75" customHeight="1">
      <c r="A23" s="31" t="s">
        <v>26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4"/>
    </row>
    <row r="24" spans="1:21" ht="37.5" customHeight="1">
      <c r="R24" s="12"/>
    </row>
    <row r="25" spans="1:21" ht="35.25" customHeight="1"/>
    <row r="26" spans="1:21" ht="27" customHeight="1"/>
    <row r="27" spans="1:21" ht="12.75" customHeight="1"/>
    <row r="28" spans="1:21" ht="35.25" customHeight="1"/>
    <row r="29" spans="1:21" ht="35.25" customHeight="1"/>
    <row r="30" spans="1:21" ht="35.25" customHeight="1"/>
    <row r="31" spans="1:21" ht="18" customHeight="1"/>
    <row r="32" spans="1:21" ht="35.25" customHeight="1">
      <c r="T32" s="13"/>
    </row>
    <row r="34" spans="1:19" ht="37.5" customHeight="1"/>
    <row r="35" spans="1:19" s="2" customFormat="1" ht="67.5" customHeight="1">
      <c r="A35" s="1"/>
      <c r="B35" s="1"/>
      <c r="C35" s="1"/>
      <c r="D35" s="1"/>
      <c r="E35" s="1"/>
      <c r="F35" s="1"/>
      <c r="G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33.75" customHeight="1"/>
    <row r="37" spans="1:19" ht="26.25" customHeight="1"/>
    <row r="38" spans="1:19" ht="27.75" customHeight="1"/>
  </sheetData>
  <mergeCells count="24">
    <mergeCell ref="A23:S23"/>
    <mergeCell ref="A22:S22"/>
    <mergeCell ref="C21:F21"/>
    <mergeCell ref="T5:T6"/>
    <mergeCell ref="U5:U6"/>
    <mergeCell ref="A18:T18"/>
    <mergeCell ref="A19:S19"/>
    <mergeCell ref="A20:S20"/>
    <mergeCell ref="A1:S1"/>
    <mergeCell ref="A2:U2"/>
    <mergeCell ref="A3:S3"/>
    <mergeCell ref="A4:S4"/>
    <mergeCell ref="A5:A6"/>
    <mergeCell ref="B5:B6"/>
    <mergeCell ref="C5:C6"/>
    <mergeCell ref="D5:D6"/>
    <mergeCell ref="H5:J5"/>
    <mergeCell ref="K5:M5"/>
    <mergeCell ref="N5:N6"/>
    <mergeCell ref="O5:O6"/>
    <mergeCell ref="P5:P6"/>
    <mergeCell ref="Q5:Q6"/>
    <mergeCell ref="R5:R6"/>
    <mergeCell ref="S5:S6"/>
  </mergeCells>
  <conditionalFormatting sqref="R7:R17">
    <cfRule type="expression" dxfId="5" priority="2">
      <formula>NOT(ISERROR(SEARCH("НЕ",R7)))</formula>
    </cfRule>
    <cfRule type="expression" dxfId="4" priority="3">
      <formula>NOT(ISERROR(SEARCH("ОДНОРОДНЫЕ",R7)))</formula>
    </cfRule>
    <cfRule type="expression" dxfId="3" priority="4">
      <formula>NOT(ISERROR(SEARCH("НЕОДНОРОДНЫЕ",R7)))</formula>
    </cfRule>
  </conditionalFormatting>
  <conditionalFormatting sqref="R7:R17">
    <cfRule type="expression" dxfId="2" priority="5">
      <formula>NOT(ISERROR(SEARCH("НЕОДНОРОДНЫЕ",R7)))</formula>
    </cfRule>
    <cfRule type="expression" dxfId="1" priority="6">
      <formula>NOT(ISERROR(SEARCH("ОДНОРОДНЫЕ",R7)))</formula>
    </cfRule>
    <cfRule type="expression" dxfId="0" priority="7">
      <formula>NOT(ISERROR(SEARCH("НЕОДНОРОДНЫЕ",R7)))</formula>
    </cfRule>
  </conditionalFormatting>
  <pageMargins left="0.7" right="0.7" top="0.75" bottom="0.75" header="0.51180555555555496" footer="0.51180555555555496"/>
  <pageSetup paperSize="9" scale="52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" sqref="J3"/>
    </sheetView>
  </sheetViews>
  <sheetFormatPr defaultColWidth="8.6640625" defaultRowHeight="14.4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6640625" defaultRowHeight="14.4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</dc:creator>
  <dc:description/>
  <cp:lastModifiedBy>GVI</cp:lastModifiedBy>
  <cp:revision>20</cp:revision>
  <cp:lastPrinted>2026-08-07T13:23:05Z</cp:lastPrinted>
  <dcterms:created xsi:type="dcterms:W3CDTF">2015-03-09T15:47:32Z</dcterms:created>
  <dcterms:modified xsi:type="dcterms:W3CDTF">2026-08-07T13:25:55Z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