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С Общее\Документация\ЕАТ\2026\153. Проектно-сметная документация Ленина, 15\"/>
    </mc:Choice>
  </mc:AlternateContent>
  <bookViews>
    <workbookView xWindow="0" yWindow="0" windowWidth="28800" windowHeight="12435"/>
  </bookViews>
  <sheets>
    <sheet name="Расчет цены" sheetId="1" r:id="rId1"/>
  </sheets>
  <definedNames>
    <definedName name="_xlnm.Print_Area" localSheetId="0">'Расчет цены'!$A$1:$J$35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I11" i="1"/>
  <c r="J11" i="1" s="1"/>
  <c r="H12" i="1"/>
  <c r="G12" i="1"/>
  <c r="J12" i="1" l="1"/>
  <c r="C17" i="1"/>
  <c r="D17" i="1" s="1"/>
</calcChain>
</file>

<file path=xl/sharedStrings.xml><?xml version="1.0" encoding="utf-8"?>
<sst xmlns="http://schemas.openxmlformats.org/spreadsheetml/2006/main" count="41" uniqueCount="41">
  <si>
    <t>№</t>
  </si>
  <si>
    <t>Обоснование выбора метода</t>
  </si>
  <si>
    <t>Код ОКПД 2 /КТРУ</t>
  </si>
  <si>
    <t>Единица измерения (по ОКЕИ)</t>
  </si>
  <si>
    <t>Объем ТРУ</t>
  </si>
  <si>
    <t>Наименование закупки / товара, работы, услуги (ТРУ)</t>
  </si>
  <si>
    <t>Средняя арифметическая цена за единицу ТРУ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</si>
  <si>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</si>
  <si>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</si>
  <si>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</si>
  <si>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</si>
  <si>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</si>
  <si>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</si>
  <si>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</si>
  <si>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</si>
  <si>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</si>
  <si>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</si>
  <si>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</si>
  <si>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Итого:</t>
  </si>
  <si>
    <t>Источники формирования цены за единицу ТРУ</t>
  </si>
  <si>
    <t>Цены включают в себя информацию о расходах (расходы) на перевозку, страхование, уплату таможенных пошлин, налогов и других обязательных платежей.</t>
  </si>
  <si>
    <t>(должность)</t>
  </si>
  <si>
    <t>(подпись)</t>
  </si>
  <si>
    <t>(расшифровка)</t>
  </si>
  <si>
    <t>шт</t>
  </si>
  <si>
    <t>Обоснование начальной (максимальной) цены договора (далее - НМЦД)</t>
  </si>
  <si>
    <t>Расчёт НМЦД</t>
  </si>
  <si>
    <t>Раздел 3, пункт 6.1. Положения о закупках ВоГУ</t>
  </si>
  <si>
    <t>Метод сопоставимых рыночных цен (анализа рынка)</t>
  </si>
  <si>
    <t>Используемый метод определения и 
обоснования НМЦД</t>
  </si>
  <si>
    <t>Начальная максимальная цена договора:</t>
  </si>
  <si>
    <t>В соответствии с принципом эффективности использования средств бюджетного учреждения, Заказчик принял решение об утверждении НМЦД на основе минимального ценового предложения потенциального Поставщика.</t>
  </si>
  <si>
    <t>Разработка проектно-сметной документации по объекту: «Капитальный ремонт здания ФГБОУ ВО «Вологодский государственный университет» по адресу: г. Вологда, ул. Ленина, д. 15»</t>
  </si>
  <si>
    <t>Разработка проектно-сметной документации по объекту: «Капитальный ремонт здания ФГБОУ ВО «Вологодский государственный университет» по адресу: г. Вологда, ул. Ленина, д. 15</t>
  </si>
  <si>
    <t>71.12.12.190</t>
  </si>
  <si>
    <t>Предложение 1
№ 15
от 22.06.2026 г.</t>
  </si>
  <si>
    <t>Предложение 2
№ 10-06/01
от 10.06.2026 г.</t>
  </si>
  <si>
    <t>Предложение 3
№ 914-Н2
от 20.06.2025 г.</t>
  </si>
  <si>
    <t>Проректор по инфраструктурному развитию</t>
  </si>
  <si>
    <t>А.А. Алябьев</t>
  </si>
  <si>
    <t>и комплексной безопаснсоти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</si>
</sst>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XO Thames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2" fontId="10" fillId="0" borderId="0" xfId="0" applyNumberFormat="1" applyFont="1"/>
    <xf numFmtId="0" fontId="5" fillId="0" borderId="1" xfId="0" applyFont="1" applyBorder="1"/>
    <xf numFmtId="0" fontId="11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/>
    </xf>
    <xf numFmtId="43" fontId="4" fillId="0" borderId="2" xfId="1" applyNumberFormat="1" applyFont="1" applyBorder="1" applyAlignment="1">
      <alignment horizontal="center" vertical="center" wrapText="1"/>
    </xf>
    <xf numFmtId="43" fontId="5" fillId="0" borderId="2" xfId="1" applyNumberFormat="1" applyFont="1" applyBorder="1" applyAlignment="1">
      <alignment horizontal="center"/>
    </xf>
    <xf numFmtId="43" fontId="5" fillId="0" borderId="2" xfId="1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1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2" totalsRowCount="1" headerRowDxfId="22" dataDxfId="21" totalsRowDxfId="20">
  <autoFilter ref="A10:J11"/>
  <tableColumns count="10">
    <tableColumn id="1" name="1" dataDxfId="19" totalsRowDxfId="18"/>
    <tableColumn id="2" name="2" dataDxfId="17" totalsRowDxfId="16"/>
    <tableColumn id="3" name="3" dataDxfId="15" totalsRowDxfId="14"/>
    <tableColumn id="4" name="4" dataDxfId="13" totalsRowDxfId="12"/>
    <tableColumn id="5" name="5" dataDxfId="11" totalsRowDxfId="10"/>
    <tableColumn id="6" name="6" totalsRowFunction="custom" dataDxfId="9" totalsRowDxfId="8" dataCellStyle="Денежный">
      <totalsRowFormula>SUMPRODUCT(Таблица1[6],Таблица1[5])</totalsRowFormula>
    </tableColumn>
    <tableColumn id="7" name="7" totalsRowFunction="custom" dataDxfId="7" totalsRowDxfId="6" dataCellStyle="Денежный">
      <totalsRowFormula>SUMPRODUCT(Таблица1[7],Таблица1[5])</totalsRowFormula>
    </tableColumn>
    <tableColumn id="8" name="8" totalsRowFunction="custom" dataDxfId="5" totalsRowDxfId="4" dataCellStyle="Денежный">
      <totalsRowFormula>SUMPRODUCT(Таблица1[8],Таблица1[5])</totalsRowFormula>
    </tableColumn>
    <tableColumn id="9" name="9" totalsRowLabel="Итого:" dataDxfId="3" totalsRowDxfId="2" dataCellStyle="Денежный">
      <calculatedColumnFormula>ROUND(AVERAGE(F11:H11),2)</calculatedColumnFormula>
    </tableColumn>
    <tableColumn id="10" name="10" totalsRowFunction="sum" dataDxfId="1" totalsRowDxfId="0" dataCellStyle="Денежный">
      <calculatedColumnFormula>ROUND(I11*Таблица1[[#This Row],[5]],2)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tabSelected="1" view="pageLayout" topLeftCell="A2" zoomScaleNormal="100" zoomScaleSheetLayoutView="100" workbookViewId="0">
      <selection activeCell="A2" sqref="A2:J2"/>
    </sheetView>
  </sheetViews>
  <sheetFormatPr defaultRowHeight="12.75"/>
  <cols>
    <col min="1" max="1" width="3.85546875" style="7" customWidth="1"/>
    <col min="2" max="2" width="41.85546875" style="7" customWidth="1"/>
    <col min="3" max="3" width="13.7109375" style="7" customWidth="1"/>
    <col min="4" max="4" width="9.85546875" style="7" customWidth="1"/>
    <col min="5" max="5" width="6.28515625" style="7" customWidth="1"/>
    <col min="6" max="6" width="13.5703125" style="7" customWidth="1"/>
    <col min="7" max="7" width="14.5703125" style="7" customWidth="1"/>
    <col min="8" max="8" width="14.28515625" style="7" customWidth="1"/>
    <col min="9" max="9" width="14.5703125" style="7" customWidth="1"/>
    <col min="10" max="10" width="14" style="7" customWidth="1"/>
    <col min="11" max="16384" width="9.140625" style="7"/>
  </cols>
  <sheetData>
    <row r="1" spans="1:10" ht="24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3.75" customHeight="1">
      <c r="A2" s="41" t="s">
        <v>32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75">
      <c r="A3" s="2"/>
      <c r="B3" s="5"/>
      <c r="C3" s="5"/>
      <c r="D3" s="5"/>
      <c r="E3" s="5"/>
      <c r="F3" s="5"/>
      <c r="G3" s="5"/>
      <c r="H3" s="4"/>
      <c r="I3" s="4"/>
      <c r="J3" s="4"/>
    </row>
    <row r="4" spans="1:10" ht="30" customHeight="1">
      <c r="A4" s="38" t="s">
        <v>29</v>
      </c>
      <c r="B4" s="39"/>
      <c r="C4" s="38" t="s">
        <v>28</v>
      </c>
      <c r="D4" s="40"/>
      <c r="E4" s="40"/>
      <c r="F4" s="40"/>
      <c r="G4" s="40"/>
      <c r="H4" s="40"/>
      <c r="I4" s="40"/>
      <c r="J4" s="39"/>
    </row>
    <row r="5" spans="1:10" ht="15.75" customHeight="1">
      <c r="A5" s="38" t="s">
        <v>1</v>
      </c>
      <c r="B5" s="39"/>
      <c r="C5" s="38" t="s">
        <v>27</v>
      </c>
      <c r="D5" s="40"/>
      <c r="E5" s="40"/>
      <c r="F5" s="40"/>
      <c r="G5" s="40"/>
      <c r="H5" s="40"/>
      <c r="I5" s="40"/>
      <c r="J5" s="39"/>
    </row>
    <row r="6" spans="1:10" ht="15.75">
      <c r="A6" s="2"/>
      <c r="B6" s="3"/>
      <c r="C6" s="2"/>
      <c r="D6" s="37" t="s">
        <v>26</v>
      </c>
      <c r="E6" s="37"/>
      <c r="F6" s="37"/>
      <c r="G6" s="37"/>
      <c r="H6" s="2"/>
      <c r="I6" s="2"/>
      <c r="J6" s="2"/>
    </row>
    <row r="7" spans="1:10" ht="15.75">
      <c r="A7" s="2"/>
      <c r="B7" s="20"/>
      <c r="C7" s="20"/>
      <c r="D7" s="20"/>
      <c r="E7" s="20"/>
      <c r="F7" s="20"/>
      <c r="G7" s="20"/>
      <c r="H7" s="20"/>
      <c r="I7" s="20"/>
      <c r="J7" s="2"/>
    </row>
    <row r="8" spans="1:10">
      <c r="A8" s="32" t="s">
        <v>0</v>
      </c>
      <c r="B8" s="36" t="s">
        <v>5</v>
      </c>
      <c r="C8" s="35" t="s">
        <v>2</v>
      </c>
      <c r="D8" s="35" t="s">
        <v>3</v>
      </c>
      <c r="E8" s="36" t="s">
        <v>4</v>
      </c>
      <c r="F8" s="32" t="s">
        <v>19</v>
      </c>
      <c r="G8" s="32"/>
      <c r="H8" s="32"/>
      <c r="I8" s="32" t="s">
        <v>6</v>
      </c>
      <c r="J8" s="32" t="s">
        <v>7</v>
      </c>
    </row>
    <row r="9" spans="1:10" ht="45" customHeight="1">
      <c r="A9" s="32"/>
      <c r="B9" s="36"/>
      <c r="C9" s="35"/>
      <c r="D9" s="35"/>
      <c r="E9" s="36"/>
      <c r="F9" s="26" t="s">
        <v>35</v>
      </c>
      <c r="G9" s="26" t="s">
        <v>36</v>
      </c>
      <c r="H9" s="26" t="s">
        <v>37</v>
      </c>
      <c r="I9" s="32"/>
      <c r="J9" s="32"/>
    </row>
    <row r="10" spans="1:10">
      <c r="A10" s="12" t="s">
        <v>8</v>
      </c>
      <c r="B10" s="6" t="s">
        <v>9</v>
      </c>
      <c r="C10" s="11" t="s">
        <v>10</v>
      </c>
      <c r="D10" s="11" t="s">
        <v>11</v>
      </c>
      <c r="E10" s="6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6" t="s">
        <v>17</v>
      </c>
    </row>
    <row r="11" spans="1:10" ht="51">
      <c r="A11" s="12">
        <v>1</v>
      </c>
      <c r="B11" s="25" t="s">
        <v>33</v>
      </c>
      <c r="C11" s="26" t="s">
        <v>34</v>
      </c>
      <c r="D11" s="26" t="s">
        <v>24</v>
      </c>
      <c r="E11" s="26">
        <v>1</v>
      </c>
      <c r="F11" s="27">
        <v>2750000</v>
      </c>
      <c r="G11" s="27">
        <v>2500000</v>
      </c>
      <c r="H11" s="27">
        <v>3300000</v>
      </c>
      <c r="I11" s="22">
        <f>ROUND(AVERAGE(F11:H11),2)</f>
        <v>2850000</v>
      </c>
      <c r="J11" s="22">
        <f>ROUND(I11*Таблица1[[#This Row],[5]],2)</f>
        <v>2850000</v>
      </c>
    </row>
    <row r="12" spans="1:10" s="8" customFormat="1">
      <c r="A12" s="18"/>
      <c r="B12" s="19"/>
      <c r="C12" s="19"/>
      <c r="D12" s="18"/>
      <c r="E12" s="18"/>
      <c r="F12" s="23">
        <f>SUMPRODUCT(Таблица1[6],Таблица1[5])</f>
        <v>2750000</v>
      </c>
      <c r="G12" s="23">
        <f>SUMPRODUCT(Таблица1[7],Таблица1[5])</f>
        <v>2500000</v>
      </c>
      <c r="H12" s="23">
        <f>SUMPRODUCT(Таблица1[8],Таблица1[5])</f>
        <v>3300000</v>
      </c>
      <c r="I12" s="24" t="s">
        <v>18</v>
      </c>
      <c r="J12" s="24">
        <f>SUBTOTAL(109,Таблица1[10])</f>
        <v>2850000</v>
      </c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">
      <c r="A14" s="29" t="s">
        <v>20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28.5" customHeight="1">
      <c r="A15" s="29" t="s">
        <v>31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2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5">
      <c r="A17" s="30" t="s">
        <v>30</v>
      </c>
      <c r="B17" s="30"/>
      <c r="C17" s="21">
        <f>MIN(F12:H12)</f>
        <v>2500000</v>
      </c>
      <c r="D17" s="9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17,0))&gt;6,ROMAN(MID(ROUNDDOWN(C17,0),1,LEN(ROUNDDOWN(C17,0))-6)+0)&amp;" миллионов "&amp;ROMAN(MID(ROUNDDOWN(C17,0),LEN(ROUNDDOWN(C17,0))-5,3)+0)&amp;" тысяч "&amp;ROMAN(MID(ROUNDDOWN(C17,0),LEN(ROUNDDOWN(C17,0))-2,3)+0)&amp;" рублей",IF(LEN(ROUNDDOWN(C17,0))&gt;3,ROMAN(MID(ROUNDDOWN(C17,0),1,LEN(ROUNDDOWN(C17,0))-3)+0)&amp;" тысяч "&amp;ROMAN(MID(ROUNDDOWN(C17,0),LEN(ROUNDDOWN(C17,0))-2,3)+0)&amp;" рублей",ROMAN(ROUNDDOWN(C17,0))&amp;"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"&amp;SUBSTITUTE(SUBSTITUTE(SUBSTITUTE(SUBSTITUTE(SUBSTITUTE(SUBSTITUTE(SUBSTITUTE(SUBSTITUTE(RIGHT(ROUND(C17*100,0),2)&amp;"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Два миллиона пятьсот тысяч рублей 00 копеек</v>
      </c>
      <c r="E17" s="9"/>
      <c r="F17" s="9"/>
      <c r="G17" s="9"/>
      <c r="H17" s="9"/>
      <c r="I17" s="9"/>
      <c r="J17" s="9"/>
    </row>
    <row r="18" spans="1:10" ht="15">
      <c r="A18" s="10"/>
      <c r="B18" s="9"/>
      <c r="C18" s="14"/>
      <c r="D18" s="9"/>
      <c r="E18" s="9"/>
      <c r="F18" s="9"/>
      <c r="G18" s="9"/>
      <c r="H18" s="9"/>
      <c r="I18" s="9"/>
      <c r="J18" s="9"/>
    </row>
    <row r="19" spans="1:10">
      <c r="A19" s="1"/>
      <c r="B19" s="1" t="s">
        <v>38</v>
      </c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5" t="s">
        <v>40</v>
      </c>
      <c r="C20" s="1"/>
      <c r="D20" s="31"/>
      <c r="E20" s="31"/>
      <c r="F20" s="31"/>
      <c r="G20" s="1"/>
      <c r="H20" s="31" t="s">
        <v>39</v>
      </c>
      <c r="I20" s="31"/>
      <c r="J20" s="1"/>
    </row>
    <row r="21" spans="1:10">
      <c r="A21" s="1"/>
      <c r="B21" s="16" t="s">
        <v>21</v>
      </c>
      <c r="C21" s="17"/>
      <c r="D21" s="28" t="s">
        <v>22</v>
      </c>
      <c r="E21" s="28"/>
      <c r="F21" s="28"/>
      <c r="G21" s="17"/>
      <c r="H21" s="28" t="s">
        <v>23</v>
      </c>
      <c r="I21" s="28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22">
    <mergeCell ref="J8:J9"/>
    <mergeCell ref="A2:J2"/>
    <mergeCell ref="A1:J1"/>
    <mergeCell ref="F8:H8"/>
    <mergeCell ref="A8:A9"/>
    <mergeCell ref="C8:C9"/>
    <mergeCell ref="D8:D9"/>
    <mergeCell ref="E8:E9"/>
    <mergeCell ref="B8:B9"/>
    <mergeCell ref="I8:I9"/>
    <mergeCell ref="D6:G6"/>
    <mergeCell ref="A4:B4"/>
    <mergeCell ref="C4:J4"/>
    <mergeCell ref="A5:B5"/>
    <mergeCell ref="C5:J5"/>
    <mergeCell ref="D21:F21"/>
    <mergeCell ref="H21:I21"/>
    <mergeCell ref="A14:J14"/>
    <mergeCell ref="A15:J15"/>
    <mergeCell ref="A17:B17"/>
    <mergeCell ref="D20:F20"/>
    <mergeCell ref="H20:I20"/>
  </mergeCells>
  <conditionalFormatting sqref="F12:H12">
    <cfRule type="cellIs" dxfId="24" priority="1" stopIfTrue="1" operator="equal">
      <formula>$C$17</formula>
    </cfRule>
    <cfRule type="expression" dxfId="23" priority="2" stopIfTrue="1">
      <formula>"мин($F$14:$H$14)"</formula>
    </cfRule>
  </conditionalFormatting>
  <pageMargins left="0.78740157480314965" right="0.78740157480314965" top="0.78740157480314965" bottom="0.39370078740157483" header="0" footer="0"/>
  <pageSetup paperSize="9" scale="88" orientation="landscape" r:id="rId1"/>
  <ignoredErrors>
    <ignoredError sqref="I1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Расчёт НМЦК</dc:title>
  <dc:creator>Контрактная служба ВОГУ</dc:creator>
  <cp:keywords>НМЦД;223-ФЗ</cp:keywords>
  <cp:lastModifiedBy>Лебедева Татьяна Александровна</cp:lastModifiedBy>
  <cp:lastPrinted>2025-06-04T08:33:33Z</cp:lastPrinted>
  <dcterms:created xsi:type="dcterms:W3CDTF">2014-01-28T13:50:42Z</dcterms:created>
  <dcterms:modified xsi:type="dcterms:W3CDTF">2026-06-24T08:54:54Z</dcterms:modified>
</cp:coreProperties>
</file>