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Prokofieva\Desktop\сантехника Быков\"/>
    </mc:Choice>
  </mc:AlternateContent>
  <bookViews>
    <workbookView xWindow="0" yWindow="0" windowWidth="28800" windowHeight="11580"/>
  </bookViews>
  <sheets>
    <sheet name="Приложение1" sheetId="1" r:id="rId1"/>
  </sheets>
  <definedNames>
    <definedName name="_xlnm.Print_Area" localSheetId="0">Приложение1!$A$1:$N$21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1" l="1"/>
  <c r="N13" i="1" s="1"/>
  <c r="H7" i="1"/>
  <c r="M7" i="1" s="1"/>
  <c r="N7" i="1" s="1"/>
  <c r="H8" i="1"/>
  <c r="I8" i="1" s="1"/>
  <c r="J8" i="1" s="1"/>
  <c r="H9" i="1"/>
  <c r="I9" i="1" s="1"/>
  <c r="J9" i="1" s="1"/>
  <c r="H10" i="1"/>
  <c r="M10" i="1" s="1"/>
  <c r="N10" i="1" s="1"/>
  <c r="H11" i="1"/>
  <c r="M11" i="1" s="1"/>
  <c r="N11" i="1" s="1"/>
  <c r="H12" i="1"/>
  <c r="I12" i="1" s="1"/>
  <c r="J12" i="1" s="1"/>
  <c r="H13" i="1"/>
  <c r="I13" i="1" s="1"/>
  <c r="J13" i="1" s="1"/>
  <c r="H14" i="1"/>
  <c r="M14" i="1" s="1"/>
  <c r="N14" i="1" s="1"/>
  <c r="H15" i="1"/>
  <c r="M15" i="1" s="1"/>
  <c r="N15" i="1" s="1"/>
  <c r="I15" i="1" l="1"/>
  <c r="J15" i="1" s="1"/>
  <c r="M12" i="1"/>
  <c r="N12" i="1" s="1"/>
  <c r="I11" i="1"/>
  <c r="J11" i="1" s="1"/>
  <c r="M9" i="1"/>
  <c r="N9" i="1" s="1"/>
  <c r="I7" i="1"/>
  <c r="J7" i="1" s="1"/>
  <c r="M8" i="1"/>
  <c r="N8" i="1" s="1"/>
  <c r="I10" i="1"/>
  <c r="J10" i="1" s="1"/>
  <c r="I14" i="1"/>
  <c r="J14" i="1" s="1"/>
  <c r="K15" i="1"/>
  <c r="L15" i="1" s="1"/>
  <c r="K16" i="1" l="1"/>
  <c r="L16" i="1" s="1"/>
  <c r="K13" i="1"/>
  <c r="L13" i="1" s="1"/>
  <c r="K14" i="1"/>
  <c r="L14" i="1" s="1"/>
  <c r="K6" i="1"/>
  <c r="L6" i="1" s="1"/>
  <c r="H6" i="1"/>
  <c r="M6" i="1" s="1"/>
  <c r="N6" i="1" s="1"/>
  <c r="N17" i="1" l="1"/>
  <c r="I6" i="1"/>
  <c r="J6" i="1" s="1"/>
</calcChain>
</file>

<file path=xl/sharedStrings.xml><?xml version="1.0" encoding="utf-8"?>
<sst xmlns="http://schemas.openxmlformats.org/spreadsheetml/2006/main" count="47" uniqueCount="39">
  <si>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</si>
  <si>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</si>
  <si>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</si>
  <si>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</si>
  <si>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</si>
  <si>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</si>
  <si>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</si>
  <si>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Обоснование начальной (максимальной) цены контракта</t>
  </si>
  <si>
    <t>Ценовые предложения поставщиков</t>
  </si>
  <si>
    <t xml:space="preserve">Ед. изм </t>
  </si>
  <si>
    <t>Наименование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</si>
  <si>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</si>
  <si>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</si>
  <si>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(должность)</t>
  </si>
  <si>
    <t>(расшифровка подписи)</t>
  </si>
  <si>
    <t xml:space="preserve">   _______________</t>
  </si>
  <si>
    <t>Кол-во</t>
  </si>
  <si>
    <t>шт</t>
  </si>
  <si>
    <t>Начальник отдела снабжения</t>
  </si>
  <si>
    <t>О.В. Шишлов</t>
  </si>
  <si>
    <t>подпись</t>
  </si>
  <si>
    <t xml:space="preserve">            Начальная (максимальная) цена контракта определена методом сопоставимых рыночных цен (анализа рынка) в соответствии с пунктом 1 части 1, частями 2–6 статьи 22 Федерального закона от 05.04.2013 г. N 44-ФЗ «О контрактной системе в сфере закупок товаров, работ, услуг для обеспечения государственных и муниципальных нужд».
            В целях определения НМЦК заказчиком проведен анализ рынка товаров, соответствующих объекту закупки. Для получения ценовой информации направлены запросы потенциальным поставщикам, осуществляющим поставку идентичных, а при их отсутствии — однородных товаров. В результате получены три ценовых предложения, соответствующие условиям планируемой закупки.
</t>
  </si>
  <si>
    <t>Ценовое предложение Поставщик № 1</t>
  </si>
  <si>
    <t>Ценовое предложение Поставщик № 2</t>
  </si>
  <si>
    <t>Ценовое предложение Поставщик № 3</t>
  </si>
  <si>
    <t>№ п/п</t>
  </si>
  <si>
    <t>В результате проведенного расчета, средняя расчетная НМЦК определенная методом анализа рынка составила</t>
  </si>
  <si>
    <t>Кран-букса керамическая для смесителя</t>
  </si>
  <si>
    <t>Смеситель для ванной</t>
  </si>
  <si>
    <t>Смеситель для раковины</t>
  </si>
  <si>
    <t>Уплотнительное кольцо переключателя душа</t>
  </si>
  <si>
    <t>Хомут ремонтный двухзамковый</t>
  </si>
  <si>
    <t>Хомут ремонтный двухсоставной («краб») 1 1/4</t>
  </si>
  <si>
    <t>Хомут ремонтный двухсоставной («краб») 3</t>
  </si>
  <si>
    <t xml:space="preserve">Хомут ремонтный однозамковый </t>
  </si>
  <si>
    <t>Лента ремонтная самослипающаяся для аварийной герметизации трубопроводов</t>
  </si>
  <si>
    <t>компл</t>
  </si>
  <si>
    <t>рул</t>
  </si>
  <si>
    <r>
      <t xml:space="preserve">           В целях соблюдения принципа эффективности использования бюджетных средств и экономности, предусмотренного статьей 34 Бюджетного кодекса РФ, начальная (максимальная) цена контракта определена исходя из минимального ценового предложения, соответствующего условиям планируемой закупки.
           НМЦК, принимаемая заказчиком для размещения закупки, </t>
    </r>
    <r>
      <rPr>
        <b/>
        <sz val="14"/>
        <color indexed="8"/>
        <rFont val="Times New Roman"/>
        <family val="1"/>
        <charset val="204"/>
      </rPr>
      <t>составляет - 77 467,20 руб.</t>
    </r>
    <r>
      <rPr>
        <sz val="14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</si>
</sst>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wrapText="1"/>
    </xf>
    <xf numFmtId="164" fontId="12" fillId="2" borderId="1" xfId="0" applyNumberFormat="1" applyFont="1" applyFill="1" applyBorder="1" applyAlignment="1">
      <alignment horizontal="center" wrapText="1"/>
    </xf>
    <xf numFmtId="0" fontId="10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center" wrapText="1"/>
    </xf>
    <xf numFmtId="1" fontId="11" fillId="0" borderId="1" xfId="1" applyNumberFormat="1" applyFont="1" applyBorder="1" applyAlignment="1">
      <alignment horizontal="center" shrinkToFit="1"/>
    </xf>
    <xf numFmtId="4" fontId="11" fillId="0" borderId="1" xfId="1" applyNumberFormat="1" applyFont="1" applyBorder="1" applyAlignment="1">
      <alignment horizontal="center" shrinkToFit="1"/>
    </xf>
    <xf numFmtId="0" fontId="13" fillId="2" borderId="1" xfId="0" applyFont="1" applyFill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/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top" wrapText="1"/>
    </xf>
    <xf numFmtId="2" fontId="3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10" fillId="0" borderId="1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1390650</xdr:rowOff>
    </xdr:from>
    <xdr:to>
      <xdr:col>10</xdr:col>
      <xdr:colOff>0</xdr:colOff>
      <xdr:row>4</xdr:row>
      <xdr:rowOff>1743075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96475" y="3629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1419225</xdr:colOff>
      <xdr:row>4</xdr:row>
      <xdr:rowOff>1228725</xdr:rowOff>
    </xdr:from>
    <xdr:to>
      <xdr:col>8</xdr:col>
      <xdr:colOff>990600</xdr:colOff>
      <xdr:row>4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91575" y="34671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86975" y="38671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34625" y="3667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791265" y="5174876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B7" zoomScale="112" zoomScaleNormal="112" zoomScaleSheetLayoutView="55" workbookViewId="0">
      <selection activeCell="G20" sqref="G20"/>
    </sheetView>
  </sheetViews>
  <sheetFormatPr defaultColWidth="9.140625" defaultRowHeight="15" x14ac:dyDescent="0.25"/>
  <cols>
    <col min="1" max="1" width="4.85546875" style="1" customWidth="1"/>
    <col min="2" max="2" width="40.140625" style="1" customWidth="1"/>
    <col min="3" max="3" width="8.28515625" style="1" customWidth="1"/>
    <col min="4" max="4" width="10.85546875" style="1" customWidth="1"/>
    <col min="5" max="5" width="16.5703125" style="1" customWidth="1"/>
    <col min="6" max="6" width="19.7109375" style="1" customWidth="1"/>
    <col min="7" max="7" width="17.7109375" style="1" customWidth="1"/>
    <col min="8" max="8" width="21.42578125" style="1" customWidth="1"/>
    <col min="9" max="9" width="15.42578125" style="1" customWidth="1"/>
    <col min="10" max="10" width="14.28515625" style="1" customWidth="1"/>
    <col min="11" max="11" width="22.7109375" style="1" hidden="1" customWidth="1"/>
    <col min="12" max="12" width="12.7109375" style="1" hidden="1" customWidth="1"/>
    <col min="13" max="13" width="15.7109375" style="1" customWidth="1"/>
    <col min="14" max="14" width="21.5703125" style="1" customWidth="1"/>
    <col min="15" max="16384" width="9.140625" style="1"/>
  </cols>
  <sheetData>
    <row r="1" spans="1:14" ht="21.75" customHeight="1" x14ac:dyDescent="0.25"/>
    <row r="2" spans="1:14" ht="32.25" customHeight="1" x14ac:dyDescent="0.25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2.25" customHeight="1" x14ac:dyDescent="0.25">
      <c r="B3" s="33" t="s">
        <v>21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51" customHeight="1" x14ac:dyDescent="0.25">
      <c r="A4" s="31" t="s">
        <v>25</v>
      </c>
      <c r="B4" s="31" t="s">
        <v>10</v>
      </c>
      <c r="C4" s="31" t="s">
        <v>9</v>
      </c>
      <c r="D4" s="31" t="s">
        <v>16</v>
      </c>
      <c r="E4" s="31" t="s">
        <v>8</v>
      </c>
      <c r="F4" s="31"/>
      <c r="G4" s="31"/>
      <c r="H4" s="34" t="s">
        <v>0</v>
      </c>
      <c r="I4" s="34"/>
      <c r="J4" s="34"/>
      <c r="K4" s="31" t="s">
        <v>1</v>
      </c>
      <c r="L4" s="31"/>
      <c r="M4" s="31"/>
      <c r="N4" s="31"/>
    </row>
    <row r="5" spans="1:14" s="5" customFormat="1" ht="139.5" customHeight="1" x14ac:dyDescent="0.25">
      <c r="A5" s="31"/>
      <c r="B5" s="31"/>
      <c r="C5" s="31"/>
      <c r="D5" s="31"/>
      <c r="E5" s="12" t="s">
        <v>22</v>
      </c>
      <c r="F5" s="12" t="s">
        <v>23</v>
      </c>
      <c r="G5" s="12" t="s">
        <v>24</v>
      </c>
      <c r="H5" s="12" t="s">
        <v>2</v>
      </c>
      <c r="I5" s="12" t="s">
        <v>3</v>
      </c>
      <c r="J5" s="12" t="s">
        <v>11</v>
      </c>
      <c r="K5" s="4" t="s">
        <v>12</v>
      </c>
      <c r="L5" s="12" t="s">
        <v>4</v>
      </c>
      <c r="M5" s="12" t="s">
        <v>5</v>
      </c>
      <c r="N5" s="12" t="s">
        <v>6</v>
      </c>
    </row>
    <row r="6" spans="1:14" s="2" customFormat="1" ht="31.5" x14ac:dyDescent="0.25">
      <c r="A6" s="21">
        <v>1</v>
      </c>
      <c r="B6" s="37" t="s">
        <v>27</v>
      </c>
      <c r="C6" s="18" t="s">
        <v>36</v>
      </c>
      <c r="D6" s="19">
        <v>15</v>
      </c>
      <c r="E6" s="20">
        <v>679.1</v>
      </c>
      <c r="F6" s="20">
        <v>780.2</v>
      </c>
      <c r="G6" s="20">
        <v>644</v>
      </c>
      <c r="H6" s="13">
        <f>AVERAGE(E6:G6)</f>
        <v>701.1</v>
      </c>
      <c r="I6" s="14">
        <f t="shared" ref="I6:I16" si="0">SQRT(((SUM((POWER(E6-H6,2)),(POWER(F6-H6,2)),(POWER(G6-H6,2))))/(COLUMNS(E6:G6)-1)))</f>
        <v>70.714991338470824</v>
      </c>
      <c r="J6" s="14">
        <f t="shared" ref="J6:J16" si="1">I6/H6*100</f>
        <v>10.086291732772903</v>
      </c>
      <c r="K6" s="15">
        <f t="shared" ref="K6:K15" si="2">((D6/3)*(SUM(E6:G6)))</f>
        <v>10516.5</v>
      </c>
      <c r="L6" s="15">
        <f t="shared" ref="L6:L15" si="3">K6/D6</f>
        <v>701.1</v>
      </c>
      <c r="M6" s="16">
        <f>ROUNDDOWN(H6,2)</f>
        <v>701.1</v>
      </c>
      <c r="N6" s="16">
        <f>M6*D6</f>
        <v>10516.5</v>
      </c>
    </row>
    <row r="7" spans="1:14" s="2" customFormat="1" ht="31.5" x14ac:dyDescent="0.25">
      <c r="A7" s="21">
        <v>2</v>
      </c>
      <c r="B7" s="37" t="s">
        <v>27</v>
      </c>
      <c r="C7" s="18" t="s">
        <v>17</v>
      </c>
      <c r="D7" s="19">
        <v>100</v>
      </c>
      <c r="E7" s="20">
        <v>183.48</v>
      </c>
      <c r="F7" s="20">
        <v>196.3</v>
      </c>
      <c r="G7" s="20">
        <v>174</v>
      </c>
      <c r="H7" s="13">
        <f t="shared" ref="H7:H16" si="4">AVERAGE(E7:G7)</f>
        <v>184.59333333333333</v>
      </c>
      <c r="I7" s="14">
        <f t="shared" si="0"/>
        <v>11.191609952698204</v>
      </c>
      <c r="J7" s="14">
        <f t="shared" si="1"/>
        <v>6.0628462310113429</v>
      </c>
      <c r="K7" s="15"/>
      <c r="L7" s="15"/>
      <c r="M7" s="16">
        <f t="shared" ref="M7:M16" si="5">ROUNDDOWN(H7,2)</f>
        <v>184.59</v>
      </c>
      <c r="N7" s="16">
        <f t="shared" ref="N7:N15" si="6">M7*D7</f>
        <v>18459</v>
      </c>
    </row>
    <row r="8" spans="1:14" s="2" customFormat="1" ht="15.75" x14ac:dyDescent="0.25">
      <c r="A8" s="21">
        <v>3</v>
      </c>
      <c r="B8" s="37" t="s">
        <v>28</v>
      </c>
      <c r="C8" s="18" t="s">
        <v>17</v>
      </c>
      <c r="D8" s="19">
        <v>3</v>
      </c>
      <c r="E8" s="20">
        <v>5348.42</v>
      </c>
      <c r="F8" s="20">
        <v>5348.42</v>
      </c>
      <c r="G8" s="20">
        <v>5072</v>
      </c>
      <c r="H8" s="13">
        <f t="shared" si="4"/>
        <v>5256.28</v>
      </c>
      <c r="I8" s="14">
        <f t="shared" si="0"/>
        <v>159.59116140939639</v>
      </c>
      <c r="J8" s="14">
        <f t="shared" si="1"/>
        <v>3.0361997726414196</v>
      </c>
      <c r="K8" s="15"/>
      <c r="L8" s="15"/>
      <c r="M8" s="16">
        <f t="shared" si="5"/>
        <v>5256.28</v>
      </c>
      <c r="N8" s="16">
        <f t="shared" si="6"/>
        <v>15768.84</v>
      </c>
    </row>
    <row r="9" spans="1:14" s="2" customFormat="1" ht="15.75" x14ac:dyDescent="0.25">
      <c r="A9" s="21">
        <v>4</v>
      </c>
      <c r="B9" s="37" t="s">
        <v>29</v>
      </c>
      <c r="C9" s="18" t="s">
        <v>17</v>
      </c>
      <c r="D9" s="19">
        <v>5</v>
      </c>
      <c r="E9" s="20">
        <v>1742.03</v>
      </c>
      <c r="F9" s="20">
        <v>1800</v>
      </c>
      <c r="G9" s="20">
        <v>1652</v>
      </c>
      <c r="H9" s="13">
        <f t="shared" si="4"/>
        <v>1731.3433333333332</v>
      </c>
      <c r="I9" s="14">
        <f t="shared" si="0"/>
        <v>74.576495180005168</v>
      </c>
      <c r="J9" s="14">
        <f t="shared" si="1"/>
        <v>4.3074353736889375</v>
      </c>
      <c r="K9" s="15"/>
      <c r="L9" s="15"/>
      <c r="M9" s="16">
        <f t="shared" si="5"/>
        <v>1731.34</v>
      </c>
      <c r="N9" s="16">
        <f t="shared" si="6"/>
        <v>8656.6999999999989</v>
      </c>
    </row>
    <row r="10" spans="1:14" s="2" customFormat="1" ht="31.5" x14ac:dyDescent="0.25">
      <c r="A10" s="21">
        <v>5</v>
      </c>
      <c r="B10" s="37" t="s">
        <v>30</v>
      </c>
      <c r="C10" s="18" t="s">
        <v>17</v>
      </c>
      <c r="D10" s="19">
        <v>300</v>
      </c>
      <c r="E10" s="20">
        <v>6.4</v>
      </c>
      <c r="F10" s="20">
        <v>7.02</v>
      </c>
      <c r="G10" s="20">
        <v>6.21</v>
      </c>
      <c r="H10" s="13">
        <f t="shared" si="4"/>
        <v>6.543333333333333</v>
      </c>
      <c r="I10" s="14">
        <f t="shared" si="0"/>
        <v>0.42359571921034933</v>
      </c>
      <c r="J10" s="14">
        <f t="shared" si="1"/>
        <v>6.4736992237954567</v>
      </c>
      <c r="K10" s="15"/>
      <c r="L10" s="15"/>
      <c r="M10" s="16">
        <f t="shared" si="5"/>
        <v>6.54</v>
      </c>
      <c r="N10" s="16">
        <f t="shared" si="6"/>
        <v>1962</v>
      </c>
    </row>
    <row r="11" spans="1:14" s="2" customFormat="1" ht="15.75" x14ac:dyDescent="0.25">
      <c r="A11" s="21">
        <v>6</v>
      </c>
      <c r="B11" s="37" t="s">
        <v>31</v>
      </c>
      <c r="C11" s="18" t="s">
        <v>17</v>
      </c>
      <c r="D11" s="19">
        <v>5</v>
      </c>
      <c r="E11" s="20">
        <v>2037.29</v>
      </c>
      <c r="F11" s="20">
        <v>2037.29</v>
      </c>
      <c r="G11" s="20">
        <v>1932</v>
      </c>
      <c r="H11" s="13">
        <f t="shared" si="4"/>
        <v>2002.1933333333334</v>
      </c>
      <c r="I11" s="14">
        <f t="shared" si="0"/>
        <v>60.789209842975673</v>
      </c>
      <c r="J11" s="14">
        <f t="shared" si="1"/>
        <v>3.0361308686295199</v>
      </c>
      <c r="K11" s="15"/>
      <c r="L11" s="15"/>
      <c r="M11" s="16">
        <f t="shared" si="5"/>
        <v>2002.19</v>
      </c>
      <c r="N11" s="16">
        <f t="shared" si="6"/>
        <v>10010.950000000001</v>
      </c>
    </row>
    <row r="12" spans="1:14" s="2" customFormat="1" ht="31.5" x14ac:dyDescent="0.25">
      <c r="A12" s="21">
        <v>7</v>
      </c>
      <c r="B12" s="37" t="s">
        <v>32</v>
      </c>
      <c r="C12" s="18" t="s">
        <v>17</v>
      </c>
      <c r="D12" s="19">
        <v>5</v>
      </c>
      <c r="E12" s="20">
        <v>417.79</v>
      </c>
      <c r="F12" s="20">
        <v>420.17</v>
      </c>
      <c r="G12" s="20">
        <v>396.2</v>
      </c>
      <c r="H12" s="13">
        <f t="shared" si="4"/>
        <v>411.38666666666671</v>
      </c>
      <c r="I12" s="14">
        <f t="shared" si="0"/>
        <v>13.205765155163625</v>
      </c>
      <c r="J12" s="14">
        <f t="shared" si="1"/>
        <v>3.2100615370365975</v>
      </c>
      <c r="K12" s="15"/>
      <c r="L12" s="15"/>
      <c r="M12" s="16">
        <f t="shared" si="5"/>
        <v>411.38</v>
      </c>
      <c r="N12" s="16">
        <f t="shared" si="6"/>
        <v>2056.9</v>
      </c>
    </row>
    <row r="13" spans="1:14" s="2" customFormat="1" ht="15.75" customHeight="1" x14ac:dyDescent="0.25">
      <c r="A13" s="21">
        <v>8</v>
      </c>
      <c r="B13" s="37" t="s">
        <v>33</v>
      </c>
      <c r="C13" s="18" t="s">
        <v>17</v>
      </c>
      <c r="D13" s="19">
        <v>5</v>
      </c>
      <c r="E13" s="20">
        <v>825.04</v>
      </c>
      <c r="F13" s="20">
        <v>830</v>
      </c>
      <c r="G13" s="20">
        <v>782.4</v>
      </c>
      <c r="H13" s="13">
        <f t="shared" si="4"/>
        <v>812.48</v>
      </c>
      <c r="I13" s="14">
        <f t="shared" si="0"/>
        <v>26.167827575096872</v>
      </c>
      <c r="J13" s="14">
        <f t="shared" si="1"/>
        <v>3.2207349811806902</v>
      </c>
      <c r="K13" s="15">
        <f t="shared" si="2"/>
        <v>4062.4</v>
      </c>
      <c r="L13" s="15">
        <f t="shared" si="3"/>
        <v>812.48</v>
      </c>
      <c r="M13" s="16">
        <f t="shared" si="5"/>
        <v>812.48</v>
      </c>
      <c r="N13" s="16">
        <f t="shared" si="6"/>
        <v>4062.4</v>
      </c>
    </row>
    <row r="14" spans="1:14" s="2" customFormat="1" ht="15.75" x14ac:dyDescent="0.25">
      <c r="A14" s="21">
        <v>9</v>
      </c>
      <c r="B14" s="37" t="s">
        <v>34</v>
      </c>
      <c r="C14" s="18" t="s">
        <v>17</v>
      </c>
      <c r="D14" s="19">
        <v>3</v>
      </c>
      <c r="E14" s="20">
        <v>2402.5700000000002</v>
      </c>
      <c r="F14" s="20">
        <v>2402.5700000000002</v>
      </c>
      <c r="G14" s="20">
        <v>2278.4</v>
      </c>
      <c r="H14" s="13">
        <f t="shared" si="4"/>
        <v>2361.1800000000003</v>
      </c>
      <c r="I14" s="14">
        <f t="shared" si="0"/>
        <v>71.689582925275872</v>
      </c>
      <c r="J14" s="14">
        <f t="shared" si="1"/>
        <v>3.0361761036971289</v>
      </c>
      <c r="K14" s="15">
        <f t="shared" si="2"/>
        <v>7083.5400000000009</v>
      </c>
      <c r="L14" s="15">
        <f t="shared" si="3"/>
        <v>2361.1800000000003</v>
      </c>
      <c r="M14" s="16">
        <f t="shared" si="5"/>
        <v>2361.1799999999998</v>
      </c>
      <c r="N14" s="16">
        <f t="shared" si="6"/>
        <v>7083.5399999999991</v>
      </c>
    </row>
    <row r="15" spans="1:14" s="2" customFormat="1" ht="47.25" x14ac:dyDescent="0.25">
      <c r="A15" s="21">
        <v>10</v>
      </c>
      <c r="B15" s="37" t="s">
        <v>35</v>
      </c>
      <c r="C15" s="18" t="s">
        <v>37</v>
      </c>
      <c r="D15" s="19">
        <v>5</v>
      </c>
      <c r="E15" s="20">
        <v>565.21</v>
      </c>
      <c r="F15" s="20">
        <v>570</v>
      </c>
      <c r="G15" s="20">
        <v>536</v>
      </c>
      <c r="H15" s="13">
        <f t="shared" si="4"/>
        <v>557.07000000000005</v>
      </c>
      <c r="I15" s="14">
        <f t="shared" si="0"/>
        <v>18.403659962083637</v>
      </c>
      <c r="J15" s="14">
        <f t="shared" si="1"/>
        <v>3.30365303500164</v>
      </c>
      <c r="K15" s="15">
        <f t="shared" si="2"/>
        <v>2785.3500000000004</v>
      </c>
      <c r="L15" s="15">
        <f t="shared" si="3"/>
        <v>557.07000000000005</v>
      </c>
      <c r="M15" s="16">
        <f t="shared" si="5"/>
        <v>557.07000000000005</v>
      </c>
      <c r="N15" s="16">
        <f t="shared" si="6"/>
        <v>2785.3500000000004</v>
      </c>
    </row>
    <row r="16" spans="1:14" s="2" customFormat="1" ht="15.75" x14ac:dyDescent="0.25">
      <c r="A16" s="21"/>
      <c r="B16" s="17"/>
      <c r="C16" s="18"/>
      <c r="D16" s="19"/>
      <c r="E16" s="20">
        <v>81644.27</v>
      </c>
      <c r="F16" s="20">
        <v>84979.27</v>
      </c>
      <c r="G16" s="20">
        <v>77467.199999999997</v>
      </c>
      <c r="H16" s="13"/>
      <c r="I16" s="14"/>
      <c r="J16" s="14"/>
      <c r="K16" s="15">
        <f t="shared" ref="K16" si="7">((D16/3)*(SUM(E16:G16)))</f>
        <v>0</v>
      </c>
      <c r="L16" s="15" t="e">
        <f t="shared" ref="L16" si="8">K16/D16</f>
        <v>#DIV/0!</v>
      </c>
      <c r="M16" s="16"/>
      <c r="N16" s="16"/>
    </row>
    <row r="17" spans="1:14" s="11" customFormat="1" ht="51" customHeight="1" x14ac:dyDescent="0.25">
      <c r="A17" s="32" t="s">
        <v>26</v>
      </c>
      <c r="B17" s="32"/>
      <c r="C17" s="32"/>
      <c r="D17" s="32"/>
      <c r="E17" s="32"/>
      <c r="F17" s="32"/>
      <c r="G17" s="32"/>
      <c r="H17" s="23"/>
      <c r="I17" s="24"/>
      <c r="J17" s="24"/>
      <c r="K17" s="25"/>
      <c r="L17" s="25"/>
      <c r="M17" s="22"/>
      <c r="N17" s="23">
        <f>SUM(N6:N16)</f>
        <v>81362.179999999978</v>
      </c>
    </row>
    <row r="18" spans="1:14" s="3" customFormat="1" ht="80.25" customHeight="1" x14ac:dyDescent="0.25">
      <c r="A18" s="26"/>
      <c r="B18" s="35" t="s">
        <v>38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s="3" customFormat="1" ht="22.5" customHeight="1" x14ac:dyDescent="0.25">
      <c r="A19" s="8"/>
      <c r="B19" s="9"/>
      <c r="C19" s="9"/>
      <c r="D19" s="9"/>
      <c r="E19" s="9"/>
      <c r="F19" s="9"/>
      <c r="G19" s="6"/>
      <c r="H19" s="6"/>
      <c r="I19" s="6"/>
      <c r="J19" s="6"/>
      <c r="K19" s="6"/>
      <c r="L19" s="6"/>
    </row>
    <row r="20" spans="1:14" s="3" customFormat="1" x14ac:dyDescent="0.25">
      <c r="A20" s="8"/>
      <c r="B20" s="10" t="s">
        <v>18</v>
      </c>
      <c r="C20" s="8" t="s">
        <v>15</v>
      </c>
      <c r="D20" s="8"/>
      <c r="E20" s="27" t="s">
        <v>19</v>
      </c>
      <c r="F20" s="27"/>
    </row>
    <row r="21" spans="1:14" s="3" customFormat="1" x14ac:dyDescent="0.25">
      <c r="A21" s="8"/>
      <c r="B21" s="1" t="s">
        <v>13</v>
      </c>
      <c r="C21" s="28" t="s">
        <v>20</v>
      </c>
      <c r="D21" s="28"/>
      <c r="E21" s="29" t="s">
        <v>14</v>
      </c>
      <c r="F21" s="29"/>
    </row>
    <row r="26" spans="1:14" x14ac:dyDescent="0.25">
      <c r="H26" s="7"/>
    </row>
  </sheetData>
  <mergeCells count="14">
    <mergeCell ref="E20:F20"/>
    <mergeCell ref="C21:D21"/>
    <mergeCell ref="E21:F21"/>
    <mergeCell ref="A2:N2"/>
    <mergeCell ref="K4:N4"/>
    <mergeCell ref="A17:G17"/>
    <mergeCell ref="E4:G4"/>
    <mergeCell ref="B3:N3"/>
    <mergeCell ref="A4:A5"/>
    <mergeCell ref="B4:B5"/>
    <mergeCell ref="C4:C5"/>
    <mergeCell ref="D4:D5"/>
    <mergeCell ref="H4:J4"/>
    <mergeCell ref="B18:N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Приложение1</vt:lpstr>
      <vt:lpstr>Приложение1!Область_печати</vt:lpstr>
    </vt:vector>
  </TitlesOfParts>
  <Company>ДИЗО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Чурикова</dc:creator>
  <cp:lastModifiedBy>Прокофьева Олеся Александровна</cp:lastModifiedBy>
  <cp:lastPrinted>2026-08-03T07:30:49Z</cp:lastPrinted>
  <dcterms:created xsi:type="dcterms:W3CDTF">2014-03-06T07:46:44Z</dcterms:created>
  <dcterms:modified xsi:type="dcterms:W3CDTF">2026-08-03T07:32:20Z</dcterms:modified>
</cp:coreProperties>
</file>