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.133\shareusers\Buh-Zakupki\2026\1ЗАЯВКИ\Цветкова - Журналы  № 2  (3 вида)  (........)\"/>
    </mc:Choice>
  </mc:AlternateContent>
  <xr:revisionPtr revIDLastSave="0" documentId="13_ncr:1_{A3984647-38D5-4AB2-9F99-79AC677202F9}" xr6:coauthVersionLast="36" xr6:coauthVersionMax="47" xr10:uidLastSave="{00000000-0000-0000-0000-000000000000}"/>
  <bookViews>
    <workbookView xWindow="0" yWindow="0" windowWidth="28800" windowHeight="13425" tabRatio="832" activeTab="1" xr2:uid="{00000000-000D-0000-FFFF-FFFF00000000}"/>
  </bookViews>
  <sheets>
    <sheet name="обоснование НМЦК" sheetId="8" r:id="rId1"/>
    <sheet name="НМЦК" sheetId="20" r:id="rId2"/>
  </sheets>
  <definedNames>
    <definedName name="_xlnm._FilterDatabase" localSheetId="1" hidden="1">НМЦК!$A$9:$N$12</definedName>
  </definedNames>
  <calcPr calcId="191029" iterateDelta="1E-4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20" l="1"/>
  <c r="P13" i="20"/>
  <c r="G10" i="20"/>
  <c r="J10" i="20" s="1"/>
  <c r="K10" i="20" s="1"/>
  <c r="L10" i="20"/>
  <c r="G11" i="20"/>
  <c r="J11" i="20" s="1"/>
  <c r="K11" i="20" s="1"/>
  <c r="L11" i="20"/>
  <c r="L12" i="20"/>
  <c r="G12" i="20"/>
  <c r="J12" i="20" s="1"/>
  <c r="K12" i="20" s="1"/>
  <c r="N10" i="20" l="1"/>
  <c r="O10" i="20" s="1"/>
  <c r="P10" i="20" s="1"/>
  <c r="M10" i="20"/>
  <c r="M11" i="20"/>
  <c r="N11" i="20"/>
  <c r="O11" i="20"/>
  <c r="P11" i="20" s="1"/>
  <c r="N12" i="20" l="1"/>
  <c r="M12" i="20"/>
  <c r="O12" i="20" l="1"/>
  <c r="P12" i="20" s="1"/>
</calcChain>
</file>

<file path=xl/sharedStrings.xml><?xml version="1.0" encoding="utf-8"?>
<sst xmlns="http://schemas.openxmlformats.org/spreadsheetml/2006/main" count="52" uniqueCount="50">
  <si>
    <t>(предмет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</si>
  <si>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</si>
  <si>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</si>
  <si>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Работник контрактной службы</t>
  </si>
  <si>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</si>
  <si>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</si>
  <si>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</si>
  <si>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</si>
  <si>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&lt;ц&gt; - средн. арифм. величина цены единицы прод-ции, руб.</t>
  </si>
  <si>
    <t>Обоснование начальной (максимальной) цены контракта (НМЦК)</t>
  </si>
  <si>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</si>
  <si>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</si>
  <si>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=8 (с учётом округления до двух знаков после запятой)</t>
  </si>
  <si>
    <t>Основные характеристики объекта закупки:</t>
  </si>
  <si>
    <t>Используемый метод определения НМЦК:</t>
  </si>
  <si>
    <t>Расчёт НМЦК:</t>
  </si>
  <si>
    <t>метод сопоставимых рыночных цен (анализа рынка)</t>
  </si>
  <si>
    <r>
      <t xml:space="preserve">V - коэф-нт вариации 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</si>
  <si>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v - кол-во (объем) закупаемого товара (работы, услуги) </t>
  </si>
  <si>
    <r>
      <t xml:space="preserve">НМЦКрын., руб. (определение и обоснование НМЦК представлено в </t>
    </r>
    <r>
      <rPr>
        <sz val="12"/>
        <color rgb="FF000000"/>
        <rFont val="Times New Roman"/>
        <family val="1"/>
        <charset val="204"/>
      </rPr>
      <t>Приложении № 1)</t>
    </r>
  </si>
  <si>
    <t>ОКПД 2</t>
  </si>
  <si>
    <t>7=4+5+6</t>
  </si>
  <si>
    <t>9 = кол-во ответов ИЦИ</t>
  </si>
  <si>
    <t>10= 7/9</t>
  </si>
  <si>
    <t>10 (округл)</t>
  </si>
  <si>
    <t>Ведущий специалист отдела закупочнлый деятельности</t>
  </si>
  <si>
    <t>КП 1 (Без НДС)</t>
  </si>
  <si>
    <t>КП 2 (Без НДС)</t>
  </si>
  <si>
    <t>КП 3 (Без НДС)</t>
  </si>
  <si>
    <t>НМЦК  с учетом НДС:</t>
  </si>
  <si>
    <t>НДС 10%:</t>
  </si>
  <si>
    <t xml:space="preserve">
НМЦК с НДС </t>
  </si>
  <si>
    <t>Цена за 1 ед. изм, с учетом НДС</t>
  </si>
  <si>
    <t>14=10+13</t>
  </si>
  <si>
    <t>15=14*8</t>
  </si>
  <si>
    <t>НДС 10%</t>
  </si>
  <si>
    <t>58.14.19.000 - Журналы печатные прочие и периодические издания</t>
  </si>
  <si>
    <t xml:space="preserve">58.14.19.000 </t>
  </si>
  <si>
    <t>В соответствии с Техническим заданием</t>
  </si>
  <si>
    <t>__________ Некоз И.Э./ (подпись/ФИО)</t>
  </si>
  <si>
    <t>Исполнитель: ________ (ФИО), контактный тел. 13-23</t>
  </si>
  <si>
    <t>13=10*0,1</t>
  </si>
  <si>
    <r>
      <rPr>
        <sz val="10"/>
        <rFont val="Times New Roman"/>
        <family val="1"/>
        <charset val="204"/>
      </rPr>
      <t>58.14.19.000</t>
    </r>
    <r>
      <rPr>
        <b/>
        <i/>
        <sz val="10"/>
        <rFont val="Times New Roman"/>
        <family val="1"/>
        <charset val="204"/>
      </rPr>
      <t xml:space="preserve"> </t>
    </r>
  </si>
  <si>
    <t xml:space="preserve">Оказание услуг по изданию и доставке  научного журнала «Труды Института системного анализа Российской академии наук (ИСА РАН)» т.76 № 2 за 2026 год </t>
  </si>
  <si>
    <t>Оказание услуг по изданию и доставке  научного журнала«Информационные технологии и вычислительные системы» № 2 за 2026 год.</t>
  </si>
  <si>
    <t>Оказание услуг по изданию и доставке  научного журнала «Искусственный интеллект и принятие решений»» № 2 за 2026 год</t>
  </si>
  <si>
    <r>
      <t xml:space="preserve">Начальная (максимальная) цена контракта определена Заказчиком  в сумме 370 406,10 (Триста семьдесят тысяч четыреста шесть) рублей 10 копеек, в т.ч. НДС 10%.  Цена приведена к условиям с учетом НДС 10% в соответствии с </t>
    </r>
    <r>
      <rPr>
        <sz val="10"/>
        <color theme="1"/>
        <rFont val="Times New Roman"/>
        <family val="1"/>
        <charset val="204"/>
      </rPr>
      <t>постановлением Правительства РФ от 23.01.2003  N 41 "О перечне видов периодических печатных изданий и книжной продукции, связанной с образованием, наукой и культурой, облагаемых при их реализации налогом на добавленную стоимость по ставке 10 процентов"</t>
    </r>
    <r>
      <rPr>
        <sz val="10"/>
        <rFont val="Times New Roman"/>
        <family val="1"/>
        <charset val="204"/>
      </rPr>
      <t xml:space="preserve">).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           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</t>
    </r>
    <r>
      <rPr>
        <i/>
        <sz val="10"/>
        <rFont val="Times New Roman"/>
        <family val="1"/>
        <charset val="204"/>
      </rPr>
      <t xml:space="preserve">В целях экономии денежных средств закупка будет проведена по коммерческому предложению с наименьшей из предложенных цен - </t>
    </r>
    <r>
      <rPr>
        <b/>
        <i/>
        <sz val="10"/>
        <rFont val="Times New Roman"/>
        <family val="1"/>
        <charset val="204"/>
      </rPr>
      <t>310 992,60</t>
    </r>
    <r>
      <rPr>
        <i/>
        <sz val="10"/>
        <rFont val="Times New Roman"/>
        <family val="1"/>
        <charset val="204"/>
      </rPr>
      <t xml:space="preserve"> (Триста десять тысяч девятьсот девяносто два) рубля 60 копеек,  без НДС.</t>
    </r>
    <r>
      <rPr>
        <sz val="10"/>
        <rFont val="Times New Roman"/>
        <family val="1"/>
        <charset val="204"/>
      </rPr>
      <t xml:space="preserve">
Ведущий специалист отдела закупочнлый деятельности
ФИЦ ИУ РАН                                               ______________Некоз Ирина Эдуардовна  09.06.2026</t>
    </r>
  </si>
  <si>
    <t>Дата подготовки обоснования НМЦК: 09.06.2026</t>
  </si>
  <si>
    <t>Оказание услуг по изготовлению и доставке научных журналов (номера 2 за 2026 год) , учредителем и издателем которых является ФИЦ ИУ РАН</t>
  </si>
  <si>
    <t>Определение начальной (максимальной) цены договора осуществлялось с применением метода анализа рыночной стоимости закупаемых товаров, работ, услуг на основании анализа действующих цен на Услуги различных подрядчиков, отвечающих требованиям заказчика.                                                                  В целях экономии денежных средств закупка будет проведена по коммерческому предложению с наименьшей из предложенных цен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</si>
</sst>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/>
    <xf numFmtId="2" fontId="9" fillId="0" borderId="0" xfId="0" applyNumberFormat="1" applyFont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2" fontId="16" fillId="0" borderId="13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textRotation="90" wrapText="1"/>
    </xf>
    <xf numFmtId="2" fontId="14" fillId="0" borderId="2" xfId="0" applyNumberFormat="1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1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1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1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112644</xdr:colOff>
      <xdr:row>6</xdr:row>
      <xdr:rowOff>818321</xdr:rowOff>
    </xdr:from>
    <xdr:to>
      <xdr:col>15</xdr:col>
      <xdr:colOff>972942</xdr:colOff>
      <xdr:row>7</xdr:row>
      <xdr:rowOff>351596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>
          <a:fillRect/>
        </a:stretch>
      </xdr:blipFill>
      <xdr:spPr bwMode="auto">
        <a:xfrm>
          <a:off x="12801601" y="3650973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341657</xdr:colOff>
      <xdr:row>6</xdr:row>
      <xdr:rowOff>358223</xdr:rowOff>
    </xdr:from>
    <xdr:to>
      <xdr:col>15</xdr:col>
      <xdr:colOff>812573</xdr:colOff>
      <xdr:row>6</xdr:row>
      <xdr:rowOff>624923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6"/>
        <a:stretch>
          <a:fillRect/>
        </a:stretch>
      </xdr:blipFill>
      <xdr:spPr bwMode="auto">
        <a:xfrm>
          <a:off x="13030614" y="31908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217487</xdr:colOff>
      <xdr:row>22</xdr:row>
      <xdr:rowOff>136524</xdr:rowOff>
    </xdr:from>
    <xdr:to>
      <xdr:col>1</xdr:col>
      <xdr:colOff>1393634</xdr:colOff>
      <xdr:row>26</xdr:row>
      <xdr:rowOff>92074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1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7487" y="9947274"/>
          <a:ext cx="1604772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5"/>
  <sheetViews>
    <sheetView zoomScaleNormal="100" workbookViewId="0">
      <selection activeCell="B5" sqref="B5"/>
    </sheetView>
  </sheetViews>
  <sheetFormatPr defaultColWidth="9.140625" defaultRowHeight="15" x14ac:dyDescent="0.25"/>
  <cols>
    <col min="1" max="1" width="36.140625" style="3" customWidth="1"/>
    <col min="2" max="2" width="49" style="2" customWidth="1"/>
    <col min="3" max="16384" width="9.140625" style="1"/>
  </cols>
  <sheetData>
    <row r="1" spans="1:2" ht="25.5" customHeight="1" x14ac:dyDescent="0.25">
      <c r="A1" s="50" t="s">
        <v>9</v>
      </c>
      <c r="B1" s="51"/>
    </row>
    <row r="2" spans="1:2" ht="54.75" customHeight="1" x14ac:dyDescent="0.25">
      <c r="A2" s="50" t="s">
        <v>48</v>
      </c>
      <c r="B2" s="51"/>
    </row>
    <row r="3" spans="1:2" ht="15.75" x14ac:dyDescent="0.25">
      <c r="A3" s="52" t="s">
        <v>0</v>
      </c>
      <c r="B3" s="52"/>
    </row>
    <row r="4" spans="1:2" ht="86.25" customHeight="1" x14ac:dyDescent="0.25">
      <c r="A4" s="4" t="s">
        <v>1</v>
      </c>
      <c r="B4" s="30" t="s">
        <v>38</v>
      </c>
    </row>
    <row r="5" spans="1:2" ht="304.5" customHeight="1" x14ac:dyDescent="0.25">
      <c r="A5" s="4" t="s">
        <v>2</v>
      </c>
      <c r="B5" s="30" t="s">
        <v>49</v>
      </c>
    </row>
    <row r="6" spans="1:2" ht="91.5" customHeight="1" x14ac:dyDescent="0.25">
      <c r="A6" s="30" t="s">
        <v>19</v>
      </c>
      <c r="B6" s="41">
        <v>310992.59999999998</v>
      </c>
    </row>
    <row r="7" spans="1:2" ht="29.25" customHeight="1" x14ac:dyDescent="0.25">
      <c r="A7" s="53" t="s">
        <v>47</v>
      </c>
      <c r="B7" s="54"/>
    </row>
    <row r="8" spans="1:2" ht="15.75" x14ac:dyDescent="0.25">
      <c r="A8" s="5"/>
      <c r="B8" s="5"/>
    </row>
    <row r="9" spans="1:2" ht="15.75" x14ac:dyDescent="0.25">
      <c r="A9" s="47" t="s">
        <v>3</v>
      </c>
      <c r="B9" s="47"/>
    </row>
    <row r="10" spans="1:2" ht="15.75" x14ac:dyDescent="0.25">
      <c r="A10" s="5"/>
      <c r="B10" s="5"/>
    </row>
    <row r="11" spans="1:2" ht="15.75" x14ac:dyDescent="0.25">
      <c r="A11" s="55" t="s">
        <v>25</v>
      </c>
      <c r="B11" s="33" t="s">
        <v>39</v>
      </c>
    </row>
    <row r="12" spans="1:2" ht="15.75" x14ac:dyDescent="0.25">
      <c r="A12" s="55"/>
      <c r="B12" s="34">
        <v>46182</v>
      </c>
    </row>
    <row r="13" spans="1:2" ht="15.75" x14ac:dyDescent="0.25">
      <c r="A13" s="32"/>
      <c r="B13" s="5"/>
    </row>
    <row r="14" spans="1:2" ht="15.75" x14ac:dyDescent="0.25">
      <c r="A14" s="6"/>
      <c r="B14" s="5"/>
    </row>
    <row r="15" spans="1:2" ht="29.25" customHeight="1" x14ac:dyDescent="0.25">
      <c r="A15" s="48" t="s">
        <v>40</v>
      </c>
      <c r="B15" s="49"/>
    </row>
  </sheetData>
  <mergeCells count="7">
    <mergeCell ref="A9:B9"/>
    <mergeCell ref="A15:B15"/>
    <mergeCell ref="A1:B1"/>
    <mergeCell ref="A2:B2"/>
    <mergeCell ref="A3:B3"/>
    <mergeCell ref="A7:B7"/>
    <mergeCell ref="A11:A12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R37"/>
  <sheetViews>
    <sheetView tabSelected="1" topLeftCell="A12" zoomScale="120" zoomScaleNormal="120" workbookViewId="0">
      <selection activeCell="A17" sqref="A17:P34"/>
    </sheetView>
  </sheetViews>
  <sheetFormatPr defaultColWidth="9.140625" defaultRowHeight="12.75" x14ac:dyDescent="0.25"/>
  <cols>
    <col min="1" max="1" width="6.42578125" style="7" customWidth="1"/>
    <col min="2" max="2" width="28.42578125" style="7" customWidth="1"/>
    <col min="3" max="3" width="13.7109375" style="31" customWidth="1"/>
    <col min="4" max="4" width="12.42578125" style="7" customWidth="1"/>
    <col min="5" max="5" width="12.42578125" style="11" customWidth="1"/>
    <col min="6" max="6" width="12" style="11" customWidth="1"/>
    <col min="7" max="7" width="12.140625" style="7" customWidth="1"/>
    <col min="8" max="8" width="8.42578125" style="7" customWidth="1"/>
    <col min="9" max="9" width="10" style="7" customWidth="1"/>
    <col min="10" max="10" width="12" style="11" customWidth="1"/>
    <col min="11" max="11" width="11" style="7" customWidth="1"/>
    <col min="12" max="12" width="13.140625" style="7" customWidth="1"/>
    <col min="13" max="13" width="11.28515625" style="7" customWidth="1"/>
    <col min="14" max="14" width="13.7109375" style="7" customWidth="1"/>
    <col min="15" max="15" width="12.85546875" style="7" customWidth="1"/>
    <col min="16" max="16" width="15" style="7" customWidth="1"/>
    <col min="17" max="16384" width="9.140625" style="7"/>
  </cols>
  <sheetData>
    <row r="1" spans="1:18" ht="12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8" hidden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8" ht="72.75" customHeight="1" x14ac:dyDescent="0.25">
      <c r="A3" s="63" t="s">
        <v>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8" ht="90" customHeight="1" x14ac:dyDescent="0.25">
      <c r="A4" s="75" t="s">
        <v>13</v>
      </c>
      <c r="B4" s="75"/>
      <c r="C4" s="65" t="s">
        <v>36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8" ht="28.5" customHeight="1" x14ac:dyDescent="0.25">
      <c r="A5" s="75" t="s">
        <v>14</v>
      </c>
      <c r="B5" s="75"/>
      <c r="C5" s="65" t="s">
        <v>16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8" ht="19.5" customHeight="1" x14ac:dyDescent="0.25">
      <c r="A6" s="75" t="s">
        <v>15</v>
      </c>
      <c r="B6" s="75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8" ht="75" customHeight="1" thickBot="1" x14ac:dyDescent="0.3">
      <c r="A7" s="67" t="s">
        <v>4</v>
      </c>
      <c r="B7" s="67" t="s">
        <v>7</v>
      </c>
      <c r="C7" s="76" t="s">
        <v>20</v>
      </c>
      <c r="D7" s="70" t="s">
        <v>10</v>
      </c>
      <c r="E7" s="71"/>
      <c r="F7" s="71"/>
      <c r="G7" s="72"/>
      <c r="H7" s="68" t="s">
        <v>18</v>
      </c>
      <c r="I7" s="68" t="s">
        <v>11</v>
      </c>
      <c r="J7" s="59" t="s">
        <v>6</v>
      </c>
      <c r="K7" s="59"/>
      <c r="L7" s="60"/>
      <c r="M7" s="60"/>
      <c r="N7" s="62" t="s">
        <v>35</v>
      </c>
      <c r="O7" s="78" t="s">
        <v>32</v>
      </c>
      <c r="P7" s="57" t="s">
        <v>31</v>
      </c>
    </row>
    <row r="8" spans="1:18" ht="102.75" customHeight="1" x14ac:dyDescent="0.25">
      <c r="A8" s="68"/>
      <c r="B8" s="69"/>
      <c r="C8" s="77"/>
      <c r="D8" s="24" t="s">
        <v>26</v>
      </c>
      <c r="E8" s="25" t="s">
        <v>27</v>
      </c>
      <c r="F8" s="25" t="s">
        <v>28</v>
      </c>
      <c r="G8" s="22"/>
      <c r="H8" s="62"/>
      <c r="I8" s="70"/>
      <c r="J8" s="12" t="s">
        <v>8</v>
      </c>
      <c r="K8" s="13" t="s">
        <v>12</v>
      </c>
      <c r="L8" s="14" t="s">
        <v>5</v>
      </c>
      <c r="M8" s="15" t="s">
        <v>17</v>
      </c>
      <c r="N8" s="56"/>
      <c r="O8" s="79"/>
      <c r="P8" s="58"/>
      <c r="R8" s="42"/>
    </row>
    <row r="9" spans="1:18" ht="40.5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 t="s">
        <v>21</v>
      </c>
      <c r="H9" s="19">
        <v>8</v>
      </c>
      <c r="I9" s="26" t="s">
        <v>22</v>
      </c>
      <c r="J9" s="16" t="s">
        <v>23</v>
      </c>
      <c r="K9" s="17" t="s">
        <v>24</v>
      </c>
      <c r="L9" s="18">
        <v>11</v>
      </c>
      <c r="M9" s="19">
        <v>12</v>
      </c>
      <c r="N9" s="19" t="s">
        <v>41</v>
      </c>
      <c r="O9" s="19" t="s">
        <v>33</v>
      </c>
      <c r="P9" s="19" t="s">
        <v>34</v>
      </c>
      <c r="R9" s="42"/>
    </row>
    <row r="10" spans="1:18" s="46" customFormat="1" ht="76.5" x14ac:dyDescent="0.25">
      <c r="A10" s="19"/>
      <c r="B10" s="45" t="s">
        <v>43</v>
      </c>
      <c r="C10" s="19" t="s">
        <v>42</v>
      </c>
      <c r="D10" s="35">
        <v>1590.18</v>
      </c>
      <c r="E10" s="35">
        <v>1749</v>
      </c>
      <c r="F10" s="35">
        <v>1825</v>
      </c>
      <c r="G10" s="37">
        <f t="shared" ref="G10:G11" si="0">D10+E10+F10</f>
        <v>5164.18</v>
      </c>
      <c r="H10" s="45">
        <v>70</v>
      </c>
      <c r="I10" s="45">
        <v>3</v>
      </c>
      <c r="J10" s="20">
        <f t="shared" ref="J10:J11" si="1">G10/I10</f>
        <v>1721.39</v>
      </c>
      <c r="K10" s="20">
        <f t="shared" ref="K10:K11" si="2">ROUND(J10,2)</f>
        <v>1721.39</v>
      </c>
      <c r="L10" s="35">
        <f t="shared" ref="L10:L11" si="3">STDEV(D10:F10)</f>
        <v>119.82</v>
      </c>
      <c r="M10" s="21">
        <f t="shared" ref="M10:M11" si="4">L10/K10</f>
        <v>6.9599999999999995E-2</v>
      </c>
      <c r="N10" s="35">
        <f t="shared" ref="N10:N11" si="5">K10*0.1</f>
        <v>172.14</v>
      </c>
      <c r="O10" s="36">
        <f t="shared" ref="O10:O11" si="6">K10+N10</f>
        <v>1893.53</v>
      </c>
      <c r="P10" s="37">
        <f t="shared" ref="P10:P11" si="7">O10*H10</f>
        <v>132547.1</v>
      </c>
    </row>
    <row r="11" spans="1:18" s="44" customFormat="1" ht="63.75" x14ac:dyDescent="0.25">
      <c r="A11" s="19">
        <v>2</v>
      </c>
      <c r="B11" s="45" t="s">
        <v>44</v>
      </c>
      <c r="C11" s="45" t="s">
        <v>37</v>
      </c>
      <c r="D11" s="35">
        <v>1152</v>
      </c>
      <c r="E11" s="35">
        <v>1267</v>
      </c>
      <c r="F11" s="35">
        <v>1324.8</v>
      </c>
      <c r="G11" s="37">
        <f t="shared" si="0"/>
        <v>3743.8</v>
      </c>
      <c r="H11" s="45">
        <v>100</v>
      </c>
      <c r="I11" s="45">
        <v>3</v>
      </c>
      <c r="J11" s="20">
        <f t="shared" si="1"/>
        <v>1247.93</v>
      </c>
      <c r="K11" s="20">
        <f t="shared" si="2"/>
        <v>1247.93</v>
      </c>
      <c r="L11" s="35">
        <f t="shared" si="3"/>
        <v>87.96</v>
      </c>
      <c r="M11" s="21">
        <f t="shared" si="4"/>
        <v>7.0499999999999993E-2</v>
      </c>
      <c r="N11" s="35">
        <f t="shared" si="5"/>
        <v>124.79</v>
      </c>
      <c r="O11" s="36">
        <f t="shared" si="6"/>
        <v>1372.72</v>
      </c>
      <c r="P11" s="37">
        <f t="shared" si="7"/>
        <v>137272</v>
      </c>
    </row>
    <row r="12" spans="1:18" s="40" customFormat="1" ht="63.75" x14ac:dyDescent="0.25">
      <c r="A12" s="19">
        <v>3</v>
      </c>
      <c r="B12" s="35" t="s">
        <v>45</v>
      </c>
      <c r="C12" s="43" t="s">
        <v>37</v>
      </c>
      <c r="D12" s="35">
        <v>844.8</v>
      </c>
      <c r="E12" s="35">
        <v>928</v>
      </c>
      <c r="F12" s="35">
        <v>970.5</v>
      </c>
      <c r="G12" s="37">
        <f>D12+E12+F12</f>
        <v>2743.3</v>
      </c>
      <c r="H12" s="39">
        <v>100</v>
      </c>
      <c r="I12" s="39">
        <v>3</v>
      </c>
      <c r="J12" s="20">
        <f>G12/I12</f>
        <v>914.43</v>
      </c>
      <c r="K12" s="20">
        <f>ROUND(J12,2)</f>
        <v>914.43</v>
      </c>
      <c r="L12" s="35">
        <f>STDEV(D12:F12)</f>
        <v>63.94</v>
      </c>
      <c r="M12" s="21">
        <f t="shared" ref="M12" si="8">L12/K12</f>
        <v>6.9900000000000004E-2</v>
      </c>
      <c r="N12" s="35">
        <f>K12*0.1</f>
        <v>91.44</v>
      </c>
      <c r="O12" s="36">
        <f t="shared" ref="O12" si="9">K12+N12</f>
        <v>1005.87</v>
      </c>
      <c r="P12" s="37">
        <f t="shared" ref="P12" si="10">O12*H12</f>
        <v>100587</v>
      </c>
    </row>
    <row r="13" spans="1:18" s="40" customFormat="1" ht="12.75" customHeight="1" x14ac:dyDescent="0.25">
      <c r="A13" s="61" t="s">
        <v>30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27">
        <f>SUM(N10+N11+N12)</f>
        <v>388.37</v>
      </c>
    </row>
    <row r="14" spans="1:18" ht="15.75" customHeight="1" x14ac:dyDescent="0.25">
      <c r="A14" s="73" t="s">
        <v>29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38">
        <f>SUM(P10+P11+P12)</f>
        <v>370406.1</v>
      </c>
    </row>
    <row r="15" spans="1:18" x14ac:dyDescent="0.25">
      <c r="A15" s="23"/>
      <c r="B15" s="23"/>
      <c r="C15" s="23"/>
      <c r="D15" s="23"/>
      <c r="E15" s="28"/>
      <c r="F15" s="28"/>
      <c r="G15" s="23"/>
      <c r="H15" s="23"/>
      <c r="I15" s="23"/>
      <c r="J15" s="28"/>
      <c r="K15" s="23"/>
      <c r="L15" s="23"/>
      <c r="M15" s="23"/>
      <c r="N15" s="23"/>
      <c r="O15" s="23"/>
    </row>
    <row r="16" spans="1:18" x14ac:dyDescent="0.25">
      <c r="A16" s="23"/>
      <c r="B16" s="29"/>
      <c r="C16" s="29"/>
      <c r="D16" s="23"/>
      <c r="E16" s="28"/>
      <c r="F16" s="28"/>
      <c r="G16" s="23"/>
      <c r="H16" s="23"/>
      <c r="I16" s="23"/>
      <c r="J16" s="28"/>
      <c r="K16" s="23"/>
      <c r="L16" s="23"/>
      <c r="M16" s="23"/>
      <c r="N16" s="23"/>
      <c r="O16" s="23"/>
    </row>
    <row r="17" spans="1:16" ht="12.75" customHeight="1" x14ac:dyDescent="0.25">
      <c r="A17" s="74" t="s">
        <v>46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spans="1:1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spans="1:1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</row>
    <row r="20" spans="1:1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1:1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1:1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1:1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1:1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</row>
    <row r="25" spans="1:1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1:1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1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1:16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1:16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16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16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1:16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1:16" ht="124.5" customHeight="1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1:16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7" spans="1:16" x14ac:dyDescent="0.2">
      <c r="B37" s="10"/>
      <c r="C37" s="10"/>
    </row>
  </sheetData>
  <autoFilter ref="A9:N12" xr:uid="{00000000-0009-0000-0000-000001000000}"/>
  <mergeCells count="21">
    <mergeCell ref="A3:P3"/>
    <mergeCell ref="C4:P4"/>
    <mergeCell ref="A35:N35"/>
    <mergeCell ref="A7:A8"/>
    <mergeCell ref="B7:B8"/>
    <mergeCell ref="D7:G7"/>
    <mergeCell ref="H7:H8"/>
    <mergeCell ref="I7:I8"/>
    <mergeCell ref="A14:O14"/>
    <mergeCell ref="A17:P34"/>
    <mergeCell ref="A4:B4"/>
    <mergeCell ref="A5:B5"/>
    <mergeCell ref="A6:B6"/>
    <mergeCell ref="C7:C8"/>
    <mergeCell ref="O7:O8"/>
    <mergeCell ref="C5:P5"/>
    <mergeCell ref="C6:P6"/>
    <mergeCell ref="P7:P8"/>
    <mergeCell ref="J7:M7"/>
    <mergeCell ref="A13:O13"/>
    <mergeCell ref="N7:N8"/>
  </mergeCells>
  <pageMargins left="0.19685039370078741" right="0.19685039370078741" top="0.31496062992125984" bottom="0.19685039370078741" header="0" footer="0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НМЦК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Духович Анна Алексеевна</dc:creator>
  <cp:lastModifiedBy>Некоз Ирина Эдуардов</cp:lastModifiedBy>
  <cp:lastPrinted>2025-10-13T14:20:48Z</cp:lastPrinted>
  <dcterms:created xsi:type="dcterms:W3CDTF">2011-08-15T06:57:36Z</dcterms:created>
  <dcterms:modified xsi:type="dcterms:W3CDTF">2026-06-09T09:55:15Z</dcterms:modified>
</cp:coreProperties>
</file>