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." sheetId="4" r:id="rId1"/>
    <sheet name="Лист1" sheetId="1" r:id="rId2"/>
    <sheet name="Лист2" sheetId="2" r:id="rId3"/>
    <sheet name="Лист3" sheetId="3" r:id="rId4"/>
  </sheets>
  <calcPr calcId="144525"/>
</workbook>
</file>

<file path=xl/calcChain.xml><?xml version="1.0" encoding="utf-8"?>
<calcChain xmlns="http://schemas.openxmlformats.org/spreadsheetml/2006/main">
  <c r="F16" i="4" l="1"/>
  <c r="G16" i="4" l="1"/>
  <c r="M14" i="4" l="1"/>
  <c r="N14" i="4" s="1"/>
  <c r="O14" i="4" s="1"/>
  <c r="P14" i="4" s="1"/>
  <c r="J14" i="4"/>
  <c r="K14" i="4" s="1"/>
  <c r="L14" i="4" s="1"/>
  <c r="J13" i="4" l="1"/>
  <c r="K13" i="4" s="1"/>
  <c r="L13" i="4" s="1"/>
  <c r="M13" i="4"/>
  <c r="N13" i="4" s="1"/>
  <c r="O13" i="4" s="1"/>
  <c r="P13" i="4" s="1"/>
  <c r="J12" i="4"/>
  <c r="K12" i="4" s="1"/>
  <c r="L12" i="4" s="1"/>
  <c r="M12" i="4"/>
  <c r="N12" i="4" s="1"/>
  <c r="O12" i="4" s="1"/>
  <c r="P12" i="4" s="1"/>
  <c r="J11" i="4"/>
  <c r="K11" i="4" s="1"/>
  <c r="L11" i="4" s="1"/>
  <c r="M11" i="4"/>
  <c r="N11" i="4" s="1"/>
  <c r="O11" i="4" s="1"/>
  <c r="P11" i="4" s="1"/>
  <c r="E16" i="4" l="1"/>
  <c r="J7" i="4" l="1"/>
  <c r="K7" i="4" s="1"/>
  <c r="L7" i="4" s="1"/>
  <c r="M7" i="4"/>
  <c r="N7" i="4" s="1"/>
  <c r="O7" i="4" s="1"/>
  <c r="P7" i="4" s="1"/>
  <c r="J8" i="4"/>
  <c r="K8" i="4" s="1"/>
  <c r="L8" i="4" s="1"/>
  <c r="M8" i="4"/>
  <c r="N8" i="4" s="1"/>
  <c r="O8" i="4" s="1"/>
  <c r="P8" i="4" s="1"/>
  <c r="J9" i="4"/>
  <c r="K9" i="4" s="1"/>
  <c r="L9" i="4" s="1"/>
  <c r="M9" i="4"/>
  <c r="N9" i="4" s="1"/>
  <c r="O9" i="4" s="1"/>
  <c r="P9" i="4" s="1"/>
  <c r="J10" i="4"/>
  <c r="K10" i="4" s="1"/>
  <c r="L10" i="4" s="1"/>
  <c r="M10" i="4"/>
  <c r="N10" i="4" s="1"/>
  <c r="O10" i="4" s="1"/>
  <c r="P10" i="4" s="1"/>
  <c r="J15" i="4"/>
  <c r="K15" i="4" s="1"/>
  <c r="L15" i="4" s="1"/>
  <c r="M15" i="4"/>
  <c r="N15" i="4" s="1"/>
  <c r="O15" i="4" s="1"/>
  <c r="P15" i="4" s="1"/>
  <c r="M6" i="4" l="1"/>
  <c r="N6" i="4" s="1"/>
  <c r="O6" i="4" s="1"/>
  <c r="P6" i="4" s="1"/>
  <c r="H16" i="4" s="1"/>
  <c r="J6" i="4"/>
  <c r="K6" i="4" s="1"/>
  <c r="L6" i="4" s="1"/>
</calcChain>
</file>

<file path=xl/sharedStrings.xml><?xml version="1.0" encoding="utf-8"?>
<sst xmlns="http://schemas.openxmlformats.org/spreadsheetml/2006/main" count="53" uniqueCount="44">
  <si>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</si>
  <si>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</si>
  <si>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</si>
  <si>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</si>
  <si>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</si>
  <si>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</si>
  <si>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</si>
  <si>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</si>
  <si>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</si>
  <si>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</si>
  <si>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</si>
  <si>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</si>
  <si>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</si>
  <si>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</si>
  <si>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</si>
  <si>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</si>
  <si>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33%)*</t>
    </r>
  </si>
  <si>
    <t>Маркетинговое исследование провел</t>
  </si>
  <si>
    <t>_______________________</t>
  </si>
  <si>
    <t>Маркетинговое исследование проверил</t>
  </si>
  <si>
    <t>В.А. Сапрыкина</t>
  </si>
  <si>
    <t>Сотрудник  контрактной службы</t>
  </si>
  <si>
    <t>ФКУ ЛИУ-23 УФСИН России по Волгоградской области</t>
  </si>
  <si>
    <t>___________________________________20     г.</t>
  </si>
  <si>
    <t>шт</t>
  </si>
  <si>
    <t>А.Ю. Глухова</t>
  </si>
  <si>
    <t>Заместитель начальника</t>
  </si>
  <si>
    <t>капитанр внутренней службы                                                                      ____________________  Д.В. Карамышев</t>
  </si>
  <si>
    <t>Паста колеровочная 0,1 л, цвет персиковый</t>
  </si>
  <si>
    <t>Паста колеровочная 0,1 л, цвет светло-коричневый</t>
  </si>
  <si>
    <t>Паста колеровочная 0,1 л, цвет коралловый</t>
  </si>
  <si>
    <t>Паста колеровочная 0,1 л, цвет хаки</t>
  </si>
  <si>
    <t>Шаровой кран диаметром 57 мм (латунь)</t>
  </si>
  <si>
    <t>Резьба стальная односторонняя диаметром 57 мм</t>
  </si>
  <si>
    <t>шт.</t>
  </si>
  <si>
    <t>Резьба стальная односторонняя диаметром 20 мм</t>
  </si>
  <si>
    <t>Саморез по бетону (нагель) 7,5*132</t>
  </si>
  <si>
    <t>Шаровой кран диаметром 20 мм (латунь)</t>
  </si>
  <si>
    <t>Лист оцинкованный 1,2*2,5*0,7</t>
  </si>
  <si>
    <t xml:space="preserve">№1 
от 
26.08.2026
 № вх-4878
</t>
  </si>
  <si>
    <t>№2 
от 
25.08.2026
 № вх- 4879</t>
  </si>
  <si>
    <t>№3 
от 
26.08.2026
 № вх-4880</t>
  </si>
  <si>
    <t>В результате проведенного расчета Н(М)ЦК, ЦКЕП контракта составила, руб.:  30 155 рублей 00 копеек.</t>
  </si>
  <si>
    <t>Государственным заказчиком принято решение об осуществлении закупки товаров и материалов для проведения капитального ремонта зданий ФКУ ЛИУ-23 УФСИН России по волгоградской области путем проведения закупки по п.4 ч.1 ст. 93 Федерального закона от 05.04.2013 № 44-ФЗ "О контрактной системе в сфере закупок товаров, работ услуг для государственных и муниципальных нужд. При этом цена контракта составит 30 155 (тридцать тысяч сто пятьдесят пять) рублей 00 копеек, с учетом стоимости тары и упаковочных материалов, транспортных расходов, расходов на страхование, налогов, сборов и других обязательных платежей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</si>
</sst>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10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0" fontId="10" fillId="0" borderId="0" xfId="1" applyFont="1" applyAlignment="1" applyProtection="1">
      <alignment horizontal="left"/>
      <protection locked="0"/>
    </xf>
    <xf numFmtId="4" fontId="5" fillId="0" borderId="0" xfId="1" applyNumberFormat="1" applyFont="1" applyProtection="1"/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/>
      <protection locked="0"/>
    </xf>
    <xf numFmtId="2" fontId="9" fillId="0" borderId="3" xfId="1" applyNumberFormat="1" applyFont="1" applyBorder="1" applyAlignment="1" applyProtection="1">
      <alignment horizontal="center" vertical="center" wrapText="1"/>
      <protection locked="0"/>
    </xf>
    <xf numFmtId="2" fontId="17" fillId="0" borderId="3" xfId="1" applyNumberFormat="1" applyFont="1" applyBorder="1" applyAlignment="1" applyProtection="1">
      <alignment horizontal="center" vertical="center" wrapText="1"/>
      <protection locked="0"/>
    </xf>
    <xf numFmtId="0" fontId="17" fillId="0" borderId="3" xfId="1" applyFont="1" applyBorder="1" applyAlignment="1" applyProtection="1">
      <alignment horizontal="center" vertical="center" wrapText="1"/>
      <protection locked="0"/>
    </xf>
    <xf numFmtId="2" fontId="9" fillId="0" borderId="3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3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center" wrapText="1"/>
    </xf>
    <xf numFmtId="2" fontId="15" fillId="0" borderId="3" xfId="1" applyNumberFormat="1" applyFont="1" applyBorder="1" applyAlignment="1">
      <alignment vertical="center" wrapText="1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/>
    </xf>
    <xf numFmtId="4" fontId="15" fillId="0" borderId="3" xfId="1" applyNumberFormat="1" applyFont="1" applyBorder="1" applyAlignment="1">
      <alignment vertical="center" wrapText="1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/>
      <protection locked="0"/>
    </xf>
    <xf numFmtId="0" fontId="16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4" fontId="18" fillId="0" borderId="2" xfId="1" applyNumberFormat="1" applyFont="1" applyBorder="1" applyAlignment="1">
      <alignment horizontal="right" vertical="center" wrapText="1"/>
    </xf>
    <xf numFmtId="4" fontId="18" fillId="0" borderId="4" xfId="1" applyNumberFormat="1" applyFont="1" applyBorder="1" applyAlignment="1">
      <alignment horizontal="right" vertical="center" wrapText="1"/>
    </xf>
    <xf numFmtId="4" fontId="18" fillId="0" borderId="5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738717</xdr:colOff>
      <xdr:row>4</xdr:row>
      <xdr:rowOff>1817842</xdr:rowOff>
    </xdr:from>
    <xdr:to>
      <xdr:col>12</xdr:col>
      <xdr:colOff>1418166</xdr:colOff>
      <xdr:row>4</xdr:row>
      <xdr:rowOff>2142813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54217" y="3236009"/>
          <a:ext cx="1462616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4</xdr:row>
      <xdr:rowOff>1238250</xdr:rowOff>
    </xdr:from>
    <xdr:to>
      <xdr:col>12</xdr:col>
      <xdr:colOff>457200</xdr:colOff>
      <xdr:row>4</xdr:row>
      <xdr:rowOff>1466850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57"/>
  <sheetViews>
    <sheetView tabSelected="1" zoomScale="90" zoomScaleNormal="90" zoomScaleSheetLayoutView="70" workbookViewId="0">
      <selection activeCell="A3" sqref="A3:P18"/>
    </sheetView>
  </sheetViews>
  <sheetFormatPr defaultRowHeight="15" x14ac:dyDescent="0.25"/>
  <cols>
    <col min="1" max="1" width="9.140625" style="3" customWidth="1"/>
    <col min="2" max="2" width="41.28515625" style="3" customWidth="1"/>
    <col min="3" max="3" width="8.42578125" style="3" customWidth="1"/>
    <col min="4" max="4" width="9.140625" style="3"/>
    <col min="5" max="5" width="11.85546875" style="3" customWidth="1"/>
    <col min="6" max="6" width="11.42578125" style="3" customWidth="1"/>
    <col min="7" max="7" width="10.42578125" style="3" customWidth="1"/>
    <col min="8" max="8" width="9.28515625" style="3" customWidth="1"/>
    <col min="9" max="9" width="8.85546875" style="3" customWidth="1"/>
    <col min="10" max="10" width="12" style="3" customWidth="1"/>
    <col min="11" max="11" width="13.42578125" style="3" customWidth="1"/>
    <col min="12" max="12" width="11.7109375" style="3" customWidth="1"/>
    <col min="13" max="13" width="22.140625" style="3" customWidth="1"/>
    <col min="14" max="14" width="13" style="3" customWidth="1"/>
    <col min="15" max="15" width="13.7109375" style="3" customWidth="1"/>
    <col min="16" max="16" width="19.85546875" style="3" customWidth="1"/>
    <col min="17" max="16384" width="9.140625" style="3"/>
  </cols>
  <sheetData>
    <row r="1" spans="1:16" s="1" customFormat="1" x14ac:dyDescent="0.25">
      <c r="N1" s="37"/>
      <c r="O1" s="37"/>
      <c r="P1" s="37"/>
    </row>
    <row r="2" spans="1:16" s="1" customFormat="1" ht="9.75" customHeight="1" x14ac:dyDescent="0.25">
      <c r="N2" s="37"/>
      <c r="O2" s="37"/>
      <c r="P2" s="37"/>
    </row>
    <row r="3" spans="1:16" s="1" customFormat="1" ht="36" customHeigh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5" customHeight="1" x14ac:dyDescent="0.25">
      <c r="A4" s="39" t="s">
        <v>1</v>
      </c>
      <c r="B4" s="40" t="s">
        <v>2</v>
      </c>
      <c r="C4" s="40" t="s">
        <v>3</v>
      </c>
      <c r="D4" s="40" t="s">
        <v>4</v>
      </c>
      <c r="E4" s="41" t="s">
        <v>5</v>
      </c>
      <c r="F4" s="42"/>
      <c r="G4" s="42"/>
      <c r="H4" s="42"/>
      <c r="I4" s="43"/>
      <c r="J4" s="44" t="s">
        <v>6</v>
      </c>
      <c r="K4" s="44"/>
      <c r="L4" s="44"/>
      <c r="M4" s="45" t="s">
        <v>7</v>
      </c>
      <c r="N4" s="46"/>
      <c r="O4" s="46"/>
      <c r="P4" s="47"/>
    </row>
    <row r="5" spans="1:16" ht="189" customHeight="1" x14ac:dyDescent="0.25">
      <c r="A5" s="39"/>
      <c r="B5" s="40"/>
      <c r="C5" s="40"/>
      <c r="D5" s="40"/>
      <c r="E5" s="5" t="s">
        <v>39</v>
      </c>
      <c r="F5" s="5" t="s">
        <v>40</v>
      </c>
      <c r="G5" s="5" t="s">
        <v>41</v>
      </c>
      <c r="H5" s="5" t="s">
        <v>8</v>
      </c>
      <c r="I5" s="5" t="s">
        <v>9</v>
      </c>
      <c r="J5" s="4" t="s">
        <v>10</v>
      </c>
      <c r="K5" s="4" t="s">
        <v>11</v>
      </c>
      <c r="L5" s="6" t="s">
        <v>16</v>
      </c>
      <c r="M5" s="7" t="s">
        <v>12</v>
      </c>
      <c r="N5" s="8" t="s">
        <v>13</v>
      </c>
      <c r="O5" s="8" t="s">
        <v>14</v>
      </c>
      <c r="P5" s="8" t="s">
        <v>15</v>
      </c>
    </row>
    <row r="6" spans="1:16" ht="51" customHeight="1" x14ac:dyDescent="0.25">
      <c r="A6" s="27">
        <v>1</v>
      </c>
      <c r="B6" s="28" t="s">
        <v>28</v>
      </c>
      <c r="C6" s="20" t="s">
        <v>24</v>
      </c>
      <c r="D6" s="31">
        <v>20</v>
      </c>
      <c r="E6" s="22">
        <v>57</v>
      </c>
      <c r="F6" s="22">
        <v>60</v>
      </c>
      <c r="G6" s="23">
        <v>85</v>
      </c>
      <c r="H6" s="24"/>
      <c r="I6" s="24"/>
      <c r="J6" s="22">
        <f t="shared" ref="J6" si="0">AVERAGE(E6:I6)</f>
        <v>67.333333333333329</v>
      </c>
      <c r="K6" s="22">
        <f t="shared" ref="K6" si="1">SQRT((SUM(IF(E6&gt;0,POWER(E6-J6,2),0),IF(F6&gt;0,POWER(F6-J6,2),0),IF(G6&gt;0,POWER(G6-J6,2),0),IF(H6&gt;0,POWER(H6-J6,2),0),IF(I6&gt;0,POWER(I6-J6,2),0),))/(COUNTA(E6:I6)-1))</f>
        <v>15.37313674346694</v>
      </c>
      <c r="L6" s="25">
        <f t="shared" ref="L6" si="2">K6/J6*100</f>
        <v>22.831391203168725</v>
      </c>
      <c r="M6" s="22">
        <f t="shared" ref="M6" si="3">((D6/COUNTA(E6:I6))*(SUM(E6:I6)))</f>
        <v>1346.6666666666667</v>
      </c>
      <c r="N6" s="26">
        <f t="shared" ref="N6" si="4">M6/D6</f>
        <v>67.333333333333343</v>
      </c>
      <c r="O6" s="26">
        <f t="shared" ref="O6" si="5">ROUNDDOWN(N6,2)</f>
        <v>67.33</v>
      </c>
      <c r="P6" s="26">
        <f>O6*D6</f>
        <v>1346.6</v>
      </c>
    </row>
    <row r="7" spans="1:16" ht="45.75" customHeight="1" x14ac:dyDescent="0.25">
      <c r="A7" s="30">
        <v>2</v>
      </c>
      <c r="B7" s="28" t="s">
        <v>29</v>
      </c>
      <c r="C7" s="20" t="s">
        <v>24</v>
      </c>
      <c r="D7" s="31">
        <v>12</v>
      </c>
      <c r="E7" s="22">
        <v>57</v>
      </c>
      <c r="F7" s="22">
        <v>60</v>
      </c>
      <c r="G7" s="23">
        <v>85</v>
      </c>
      <c r="H7" s="24"/>
      <c r="I7" s="24"/>
      <c r="J7" s="22">
        <f t="shared" ref="J7:J15" si="6">AVERAGE(E7:I7)</f>
        <v>67.333333333333329</v>
      </c>
      <c r="K7" s="22">
        <f t="shared" ref="K7:K15" si="7">SQRT((SUM(IF(E7&gt;0,POWER(E7-J7,2),0),IF(F7&gt;0,POWER(F7-J7,2),0),IF(G7&gt;0,POWER(G7-J7,2),0),IF(H7&gt;0,POWER(H7-J7,2),0),IF(I7&gt;0,POWER(I7-J7,2),0),))/(COUNTA(E7:I7)-1))</f>
        <v>15.37313674346694</v>
      </c>
      <c r="L7" s="25">
        <f t="shared" ref="L7:L15" si="8">K7/J7*100</f>
        <v>22.831391203168725</v>
      </c>
      <c r="M7" s="22">
        <f t="shared" ref="M7:M15" si="9">((D7/COUNTA(E7:I7))*(SUM(E7:I7)))</f>
        <v>808</v>
      </c>
      <c r="N7" s="26">
        <f t="shared" ref="N7:N15" si="10">M7/D7</f>
        <v>67.333333333333329</v>
      </c>
      <c r="O7" s="26">
        <f t="shared" ref="O7:O15" si="11">ROUNDDOWN(N7,2)</f>
        <v>67.33</v>
      </c>
      <c r="P7" s="26">
        <f t="shared" ref="P7:P15" si="12">O7*D7</f>
        <v>807.96</v>
      </c>
    </row>
    <row r="8" spans="1:16" ht="42.75" customHeight="1" x14ac:dyDescent="0.25">
      <c r="A8" s="30">
        <v>3</v>
      </c>
      <c r="B8" s="28" t="s">
        <v>30</v>
      </c>
      <c r="C8" s="20" t="s">
        <v>24</v>
      </c>
      <c r="D8" s="31">
        <v>6</v>
      </c>
      <c r="E8" s="22">
        <v>57</v>
      </c>
      <c r="F8" s="22">
        <v>60</v>
      </c>
      <c r="G8" s="23">
        <v>85</v>
      </c>
      <c r="H8" s="24"/>
      <c r="I8" s="24"/>
      <c r="J8" s="22">
        <f t="shared" si="6"/>
        <v>67.333333333333329</v>
      </c>
      <c r="K8" s="22">
        <f t="shared" si="7"/>
        <v>15.37313674346694</v>
      </c>
      <c r="L8" s="25">
        <f t="shared" si="8"/>
        <v>22.831391203168725</v>
      </c>
      <c r="M8" s="22">
        <f t="shared" si="9"/>
        <v>404</v>
      </c>
      <c r="N8" s="26">
        <f t="shared" si="10"/>
        <v>67.333333333333329</v>
      </c>
      <c r="O8" s="26">
        <f t="shared" si="11"/>
        <v>67.33</v>
      </c>
      <c r="P8" s="26">
        <f t="shared" si="12"/>
        <v>403.98</v>
      </c>
    </row>
    <row r="9" spans="1:16" ht="33" customHeight="1" x14ac:dyDescent="0.25">
      <c r="A9" s="30">
        <v>4</v>
      </c>
      <c r="B9" s="28" t="s">
        <v>31</v>
      </c>
      <c r="C9" s="20" t="s">
        <v>24</v>
      </c>
      <c r="D9" s="31">
        <v>6</v>
      </c>
      <c r="E9" s="22">
        <v>57</v>
      </c>
      <c r="F9" s="22">
        <v>60</v>
      </c>
      <c r="G9" s="23">
        <v>85</v>
      </c>
      <c r="H9" s="24"/>
      <c r="I9" s="24"/>
      <c r="J9" s="22">
        <f t="shared" si="6"/>
        <v>67.333333333333329</v>
      </c>
      <c r="K9" s="22">
        <f t="shared" si="7"/>
        <v>15.37313674346694</v>
      </c>
      <c r="L9" s="25">
        <f t="shared" si="8"/>
        <v>22.831391203168725</v>
      </c>
      <c r="M9" s="22">
        <f t="shared" si="9"/>
        <v>404</v>
      </c>
      <c r="N9" s="26">
        <f t="shared" si="10"/>
        <v>67.333333333333329</v>
      </c>
      <c r="O9" s="26">
        <f t="shared" si="11"/>
        <v>67.33</v>
      </c>
      <c r="P9" s="26">
        <f t="shared" si="12"/>
        <v>403.98</v>
      </c>
    </row>
    <row r="10" spans="1:16" ht="33" customHeight="1" x14ac:dyDescent="0.25">
      <c r="A10" s="30">
        <v>5</v>
      </c>
      <c r="B10" s="28" t="s">
        <v>32</v>
      </c>
      <c r="C10" s="20" t="s">
        <v>24</v>
      </c>
      <c r="D10" s="31">
        <v>4</v>
      </c>
      <c r="E10" s="22">
        <v>5200</v>
      </c>
      <c r="F10" s="22">
        <v>3450</v>
      </c>
      <c r="G10" s="23">
        <v>2850</v>
      </c>
      <c r="H10" s="24"/>
      <c r="I10" s="24"/>
      <c r="J10" s="22">
        <f t="shared" si="6"/>
        <v>3833.3333333333335</v>
      </c>
      <c r="K10" s="22">
        <f t="shared" si="7"/>
        <v>1220.9968604928242</v>
      </c>
      <c r="L10" s="25">
        <f t="shared" si="8"/>
        <v>31.852092012856282</v>
      </c>
      <c r="M10" s="22">
        <f t="shared" si="9"/>
        <v>15333.333333333332</v>
      </c>
      <c r="N10" s="26">
        <f t="shared" si="10"/>
        <v>3833.333333333333</v>
      </c>
      <c r="O10" s="26">
        <f t="shared" si="11"/>
        <v>3833.33</v>
      </c>
      <c r="P10" s="26">
        <f t="shared" si="12"/>
        <v>15333.32</v>
      </c>
    </row>
    <row r="11" spans="1:16" ht="33" customHeight="1" x14ac:dyDescent="0.25">
      <c r="A11" s="33">
        <v>6</v>
      </c>
      <c r="B11" s="28" t="s">
        <v>33</v>
      </c>
      <c r="C11" s="20" t="s">
        <v>34</v>
      </c>
      <c r="D11" s="31">
        <v>6</v>
      </c>
      <c r="E11" s="22">
        <v>54</v>
      </c>
      <c r="F11" s="22">
        <v>60</v>
      </c>
      <c r="G11" s="23">
        <v>96</v>
      </c>
      <c r="H11" s="24"/>
      <c r="I11" s="24"/>
      <c r="J11" s="22">
        <f t="shared" si="6"/>
        <v>70</v>
      </c>
      <c r="K11" s="22">
        <f t="shared" si="7"/>
        <v>22.715633383201094</v>
      </c>
      <c r="L11" s="25">
        <f t="shared" si="8"/>
        <v>32.450904833144421</v>
      </c>
      <c r="M11" s="22">
        <f t="shared" si="9"/>
        <v>420</v>
      </c>
      <c r="N11" s="26">
        <f t="shared" si="10"/>
        <v>70</v>
      </c>
      <c r="O11" s="26">
        <f t="shared" si="11"/>
        <v>70</v>
      </c>
      <c r="P11" s="26">
        <f t="shared" si="12"/>
        <v>420</v>
      </c>
    </row>
    <row r="12" spans="1:16" ht="33" customHeight="1" x14ac:dyDescent="0.25">
      <c r="A12" s="33">
        <v>7</v>
      </c>
      <c r="B12" s="28" t="s">
        <v>37</v>
      </c>
      <c r="C12" s="20" t="s">
        <v>34</v>
      </c>
      <c r="D12" s="31">
        <v>2</v>
      </c>
      <c r="E12" s="22">
        <v>560</v>
      </c>
      <c r="F12" s="22">
        <v>550</v>
      </c>
      <c r="G12" s="23">
        <v>495</v>
      </c>
      <c r="H12" s="24"/>
      <c r="I12" s="24"/>
      <c r="J12" s="22">
        <f t="shared" si="6"/>
        <v>535</v>
      </c>
      <c r="K12" s="22">
        <f t="shared" si="7"/>
        <v>35</v>
      </c>
      <c r="L12" s="25">
        <f t="shared" si="8"/>
        <v>6.5420560747663545</v>
      </c>
      <c r="M12" s="22">
        <f t="shared" si="9"/>
        <v>1070</v>
      </c>
      <c r="N12" s="26">
        <f t="shared" si="10"/>
        <v>535</v>
      </c>
      <c r="O12" s="26">
        <f t="shared" si="11"/>
        <v>535</v>
      </c>
      <c r="P12" s="26">
        <f t="shared" si="12"/>
        <v>1070</v>
      </c>
    </row>
    <row r="13" spans="1:16" ht="33" customHeight="1" x14ac:dyDescent="0.25">
      <c r="A13" s="33">
        <v>8</v>
      </c>
      <c r="B13" s="28" t="s">
        <v>35</v>
      </c>
      <c r="C13" s="20" t="s">
        <v>34</v>
      </c>
      <c r="D13" s="31">
        <v>4</v>
      </c>
      <c r="E13" s="22">
        <v>18</v>
      </c>
      <c r="F13" s="22">
        <v>20</v>
      </c>
      <c r="G13" s="23">
        <v>32</v>
      </c>
      <c r="H13" s="24"/>
      <c r="I13" s="24"/>
      <c r="J13" s="22">
        <f t="shared" si="6"/>
        <v>23.333333333333332</v>
      </c>
      <c r="K13" s="22">
        <f t="shared" si="7"/>
        <v>7.5718777944003648</v>
      </c>
      <c r="L13" s="25">
        <f t="shared" si="8"/>
        <v>32.450904833144421</v>
      </c>
      <c r="M13" s="22">
        <f t="shared" si="9"/>
        <v>93.333333333333329</v>
      </c>
      <c r="N13" s="26">
        <f t="shared" si="10"/>
        <v>23.333333333333332</v>
      </c>
      <c r="O13" s="26">
        <f t="shared" si="11"/>
        <v>23.33</v>
      </c>
      <c r="P13" s="26">
        <f t="shared" si="12"/>
        <v>93.32</v>
      </c>
    </row>
    <row r="14" spans="1:16" ht="33" customHeight="1" x14ac:dyDescent="0.25">
      <c r="A14" s="34">
        <v>9</v>
      </c>
      <c r="B14" s="28" t="s">
        <v>36</v>
      </c>
      <c r="C14" s="20" t="s">
        <v>24</v>
      </c>
      <c r="D14" s="31">
        <v>300</v>
      </c>
      <c r="E14" s="22">
        <v>9</v>
      </c>
      <c r="F14" s="22">
        <v>9</v>
      </c>
      <c r="G14" s="23">
        <v>13</v>
      </c>
      <c r="H14" s="24"/>
      <c r="I14" s="24"/>
      <c r="J14" s="22">
        <f t="shared" ref="J14" si="13">AVERAGE(E14:I14)</f>
        <v>10.333333333333334</v>
      </c>
      <c r="K14" s="22">
        <f t="shared" ref="K14" si="14">SQRT((SUM(IF(E14&gt;0,POWER(E14-J14,2),0),IF(F14&gt;0,POWER(F14-J14,2),0),IF(G14&gt;0,POWER(G14-J14,2),0),IF(H14&gt;0,POWER(H14-J14,2),0),IF(I14&gt;0,POWER(I14-J14,2),0),))/(COUNTA(E14:I14)-1))</f>
        <v>2.3094010767585034</v>
      </c>
      <c r="L14" s="25">
        <f t="shared" ref="L14" si="15">K14/J14*100</f>
        <v>22.349042678308095</v>
      </c>
      <c r="M14" s="22">
        <f t="shared" ref="M14" si="16">((D14/COUNTA(E14:I14))*(SUM(E14:I14)))</f>
        <v>3100</v>
      </c>
      <c r="N14" s="26">
        <f t="shared" ref="N14" si="17">M14/D14</f>
        <v>10.333333333333334</v>
      </c>
      <c r="O14" s="26">
        <f t="shared" ref="O14" si="18">ROUNDDOWN(N14,2)</f>
        <v>10.33</v>
      </c>
      <c r="P14" s="26">
        <f t="shared" ref="P14" si="19">O14*D14</f>
        <v>3099</v>
      </c>
    </row>
    <row r="15" spans="1:16" ht="48.75" customHeight="1" x14ac:dyDescent="0.25">
      <c r="A15" s="30">
        <v>10</v>
      </c>
      <c r="B15" s="28" t="s">
        <v>38</v>
      </c>
      <c r="C15" s="20" t="s">
        <v>24</v>
      </c>
      <c r="D15" s="31">
        <v>5</v>
      </c>
      <c r="E15" s="22">
        <v>2000</v>
      </c>
      <c r="F15" s="22">
        <v>1895</v>
      </c>
      <c r="G15" s="23">
        <v>2295</v>
      </c>
      <c r="H15" s="24"/>
      <c r="I15" s="24"/>
      <c r="J15" s="22">
        <f t="shared" si="6"/>
        <v>2063.3333333333335</v>
      </c>
      <c r="K15" s="22">
        <f t="shared" si="7"/>
        <v>207.38450601077537</v>
      </c>
      <c r="L15" s="25">
        <f t="shared" si="8"/>
        <v>10.05094536401173</v>
      </c>
      <c r="M15" s="22">
        <f t="shared" si="9"/>
        <v>10316.666666666668</v>
      </c>
      <c r="N15" s="26">
        <f t="shared" si="10"/>
        <v>2063.3333333333335</v>
      </c>
      <c r="O15" s="26">
        <f t="shared" si="11"/>
        <v>2063.33</v>
      </c>
      <c r="P15" s="26">
        <f t="shared" si="12"/>
        <v>10316.65</v>
      </c>
    </row>
    <row r="16" spans="1:16" x14ac:dyDescent="0.25">
      <c r="A16" s="29"/>
      <c r="B16" s="29"/>
      <c r="C16" s="29"/>
      <c r="D16" s="29"/>
      <c r="E16" s="32">
        <f>D6*E6+D7*E7+D8*E8+D9*E9+D10*E10+D15*E15</f>
        <v>33308</v>
      </c>
      <c r="F16" s="32">
        <f>D6*F6+D7*F7+D8*F8+D9*F9+D10*F10+D11*F11+D12*F12+D13*F13+D14*F14+D15*F15</f>
        <v>30155</v>
      </c>
      <c r="G16" s="32">
        <f>D6*G6+D7*G7+D8*G8+D9*G9+D10*G10+D11*G11+D12*G12+D13*G13+D14*G14+D15*G15</f>
        <v>32209</v>
      </c>
      <c r="H16" s="48">
        <f>P6+P7+P8+P9+P10+P11+P12+P13+P14+P15</f>
        <v>33294.81</v>
      </c>
      <c r="I16" s="49"/>
      <c r="J16" s="49"/>
      <c r="K16" s="49"/>
      <c r="L16" s="49"/>
      <c r="M16" s="49"/>
      <c r="N16" s="49"/>
      <c r="O16" s="49"/>
      <c r="P16" s="50"/>
    </row>
    <row r="17" spans="1:16" ht="30.75" customHeight="1" x14ac:dyDescent="0.25">
      <c r="A17" s="16" t="s">
        <v>42</v>
      </c>
      <c r="B17" s="16"/>
      <c r="C17" s="16"/>
      <c r="D17" s="16"/>
      <c r="E17" s="16"/>
      <c r="F17" s="16"/>
      <c r="G17" s="16"/>
      <c r="H17" s="16"/>
      <c r="I17" s="16"/>
      <c r="J17" s="9"/>
      <c r="K17" s="9"/>
      <c r="L17" s="9"/>
      <c r="M17" s="10"/>
      <c r="N17" s="2"/>
      <c r="O17" s="2"/>
      <c r="P17" s="19"/>
    </row>
    <row r="18" spans="1:16" ht="54.75" customHeight="1" x14ac:dyDescent="0.25">
      <c r="A18" s="36" t="s">
        <v>43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16" ht="15.75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2"/>
      <c r="L19" s="1"/>
      <c r="M19" s="1"/>
      <c r="N19" s="1"/>
      <c r="O19" s="1"/>
      <c r="P19" s="1"/>
    </row>
    <row r="20" spans="1:16" s="1" customFormat="1" ht="15.75" x14ac:dyDescent="0.25">
      <c r="A20" s="35"/>
      <c r="B20" s="35"/>
      <c r="C20" s="35"/>
      <c r="D20" s="35"/>
      <c r="E20" s="35"/>
      <c r="F20" s="18"/>
      <c r="G20" s="18"/>
      <c r="H20" s="18"/>
      <c r="I20" s="18"/>
      <c r="J20" s="18"/>
      <c r="K20" s="18"/>
      <c r="L20" s="18"/>
      <c r="M20" s="18"/>
      <c r="N20" s="13"/>
      <c r="O20" s="13"/>
      <c r="P20" s="13"/>
    </row>
    <row r="21" spans="1:16" s="1" customFormat="1" ht="15.75" x14ac:dyDescent="0.25">
      <c r="A21" s="21" t="s">
        <v>17</v>
      </c>
      <c r="B21" s="21"/>
      <c r="C21" s="21"/>
      <c r="D21" s="21"/>
      <c r="E21" s="21"/>
      <c r="F21" s="21"/>
      <c r="G21" s="21" t="s">
        <v>18</v>
      </c>
      <c r="H21" s="21"/>
      <c r="I21" s="21" t="s">
        <v>25</v>
      </c>
      <c r="J21" s="21"/>
      <c r="K21" s="21"/>
      <c r="L21" s="21"/>
      <c r="M21" s="21"/>
      <c r="N21" s="13"/>
      <c r="O21" s="13"/>
      <c r="P21" s="13"/>
    </row>
    <row r="22" spans="1:16" s="1" customFormat="1" ht="15.75" x14ac:dyDescent="0.25">
      <c r="A22" s="21" t="s">
        <v>19</v>
      </c>
      <c r="B22" s="21"/>
      <c r="C22" s="21"/>
      <c r="D22" s="21"/>
      <c r="E22" s="21"/>
      <c r="F22" s="21"/>
      <c r="G22" s="21" t="s">
        <v>18</v>
      </c>
      <c r="H22" s="21"/>
      <c r="I22" s="21" t="s">
        <v>20</v>
      </c>
      <c r="J22" s="21"/>
      <c r="K22" s="21"/>
      <c r="L22" s="21"/>
      <c r="M22" s="21"/>
      <c r="N22" s="13"/>
      <c r="O22" s="13"/>
      <c r="P22" s="13"/>
    </row>
    <row r="23" spans="1:16" s="1" customFormat="1" ht="15.75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6" s="1" customFormat="1" ht="37.5" customHeight="1" x14ac:dyDescent="0.25">
      <c r="A24" s="21" t="s">
        <v>21</v>
      </c>
      <c r="B24" s="21"/>
      <c r="C24" s="21"/>
      <c r="D24" s="21"/>
      <c r="E24" s="21"/>
      <c r="F24" s="21"/>
      <c r="G24" s="21"/>
      <c r="H24" s="21"/>
      <c r="I24" s="14"/>
      <c r="J24" s="14"/>
      <c r="K24" s="14"/>
      <c r="L24" s="14"/>
      <c r="M24" s="14"/>
      <c r="N24" s="15"/>
      <c r="O24" s="15"/>
      <c r="P24" s="15"/>
    </row>
    <row r="25" spans="1:16" s="17" customFormat="1" x14ac:dyDescent="0.25">
      <c r="A25" s="17" t="s">
        <v>26</v>
      </c>
    </row>
    <row r="26" spans="1:16" s="17" customFormat="1" x14ac:dyDescent="0.25">
      <c r="A26" s="17" t="s">
        <v>22</v>
      </c>
    </row>
    <row r="27" spans="1:16" s="17" customFormat="1" x14ac:dyDescent="0.25">
      <c r="A27" s="17" t="s">
        <v>27</v>
      </c>
    </row>
    <row r="28" spans="1:16" s="1" customFormat="1" x14ac:dyDescent="0.25">
      <c r="A28" s="1" t="s">
        <v>23</v>
      </c>
    </row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pans="1:16" s="1" customFormat="1" x14ac:dyDescent="0.25"/>
    <row r="354" spans="1:16" s="1" customFormat="1" x14ac:dyDescent="0.25"/>
    <row r="355" spans="1:16" s="1" customFormat="1" x14ac:dyDescent="0.25"/>
    <row r="356" spans="1:16" s="1" customForma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s="1" customForma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</sheetData>
  <mergeCells count="12">
    <mergeCell ref="A20:E20"/>
    <mergeCell ref="A18:P18"/>
    <mergeCell ref="N1:P2"/>
    <mergeCell ref="A3:P3"/>
    <mergeCell ref="A4:A5"/>
    <mergeCell ref="B4:B5"/>
    <mergeCell ref="C4:C5"/>
    <mergeCell ref="D4:D5"/>
    <mergeCell ref="E4:I4"/>
    <mergeCell ref="J4:L4"/>
    <mergeCell ref="M4:P4"/>
    <mergeCell ref="H16:P16"/>
  </mergeCells>
  <pageMargins left="0.89656250000000004" right="0.7" top="0.75" bottom="0.75" header="0.3" footer="0.3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.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2026-08-26T15:28:12Z</dcterms:modified>
</cp:coreProperties>
</file>