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0288D85C-E35D-404A-B4C6-D57132459CBC}" xr6:coauthVersionLast="47" xr6:coauthVersionMax="47" xr10:uidLastSave="{00000000-0000-0000-0000-000000000000}"/>
  <bookViews>
    <workbookView xWindow="28680" yWindow="-120" windowWidth="29040" windowHeight="15840" tabRatio="674" xr2:uid="{00000000-000D-0000-FFFF-FFFF00000000}"/>
  </bookViews>
  <sheets>
    <sheet name="НМЦК 2024" sheetId="30" r:id="rId1"/>
    <sheet name="Диаграмма1" sheetId="4" state="hidden" r:id="rId2"/>
    <sheet name="Диаграмма2" sheetId="5" state="hidden" r:id="rId3"/>
    <sheet name="Диаграмма3" sheetId="6" state="hidden" r:id="rId4"/>
    <sheet name="Диаграмма4" sheetId="7" state="hidden" r:id="rId5"/>
    <sheet name="Диаграмма5" sheetId="9" state="hidden" r:id="rId6"/>
    <sheet name="Диаграмма6" sheetId="10" state="hidden" r:id="rId7"/>
    <sheet name="графики" sheetId="3" state="hidden" r:id="rId8"/>
    <sheet name="Параметрич бурение" sheetId="11" state="hidden" r:id="rId9"/>
  </sheets>
  <externalReferences>
    <externalReference r:id="rId10"/>
  </externalReferences>
  <definedNames>
    <definedName name="_xlnm.Print_Area" localSheetId="0">'НМЦК 2024'!$A$1:$N$35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30" l="1"/>
  <c r="H22" i="30" l="1"/>
  <c r="I22" i="30" s="1"/>
  <c r="L22" i="30" l="1"/>
  <c r="M22" i="30" s="1"/>
  <c r="N22" i="30" l="1"/>
  <c r="N23" i="30" s="1"/>
  <c r="G25" i="30" s="1"/>
  <c r="J22" i="30"/>
  <c r="H178" i="11" l="1"/>
  <c r="G178" i="11"/>
  <c r="D178" i="11"/>
  <c r="H177" i="11"/>
  <c r="G177" i="11"/>
  <c r="H176" i="11"/>
  <c r="G176" i="11"/>
  <c r="H174" i="11"/>
  <c r="G174" i="11"/>
  <c r="D174" i="11"/>
  <c r="H172" i="11"/>
  <c r="G172" i="11"/>
  <c r="D172" i="11"/>
  <c r="H171" i="11"/>
  <c r="G171" i="11"/>
  <c r="D171" i="11"/>
  <c r="H170" i="11"/>
  <c r="G170" i="11"/>
  <c r="D170" i="11"/>
  <c r="H168" i="11"/>
  <c r="G168" i="11"/>
  <c r="D168" i="11"/>
  <c r="H166" i="11"/>
  <c r="G166" i="11"/>
  <c r="D166" i="11"/>
  <c r="H164" i="11"/>
  <c r="G164" i="11"/>
  <c r="D164" i="11"/>
  <c r="H162" i="11"/>
  <c r="G162" i="11"/>
  <c r="D162" i="11"/>
  <c r="H161" i="11"/>
  <c r="G161" i="11"/>
  <c r="D161" i="11"/>
  <c r="H150" i="11"/>
  <c r="G150" i="11"/>
  <c r="D150" i="11"/>
  <c r="H149" i="11"/>
  <c r="G149" i="11"/>
  <c r="H148" i="11"/>
  <c r="G148" i="11"/>
  <c r="H146" i="11"/>
  <c r="G146" i="11"/>
  <c r="D146" i="11"/>
  <c r="H145" i="11"/>
  <c r="G145" i="11"/>
  <c r="D145" i="11"/>
  <c r="H144" i="11"/>
  <c r="G144" i="11"/>
  <c r="D144" i="11"/>
  <c r="H142" i="11"/>
  <c r="G142" i="11"/>
  <c r="D142" i="11"/>
  <c r="H141" i="11"/>
  <c r="G141" i="11"/>
  <c r="D141" i="11"/>
  <c r="H140" i="11"/>
  <c r="G140" i="11"/>
  <c r="D140" i="11"/>
  <c r="H139" i="11"/>
  <c r="G139" i="11"/>
  <c r="D139" i="11"/>
  <c r="H138" i="11"/>
  <c r="G138" i="11"/>
  <c r="D138" i="11"/>
  <c r="H137" i="11"/>
  <c r="G137" i="11"/>
  <c r="D137" i="11"/>
  <c r="H135" i="11"/>
  <c r="G135" i="11"/>
  <c r="D135" i="11"/>
  <c r="H133" i="11"/>
  <c r="G133" i="11"/>
  <c r="D133" i="11"/>
  <c r="H131" i="11"/>
  <c r="G131" i="11"/>
  <c r="D131" i="11"/>
  <c r="H130" i="11"/>
  <c r="G130" i="11"/>
  <c r="D130" i="11"/>
  <c r="H128" i="11"/>
  <c r="G128" i="11"/>
  <c r="D128" i="11"/>
  <c r="H117" i="11"/>
  <c r="G117" i="11"/>
  <c r="H115" i="11"/>
  <c r="G115" i="11"/>
  <c r="D115" i="11"/>
  <c r="H114" i="11"/>
  <c r="G114" i="11"/>
  <c r="D114" i="11"/>
  <c r="H113" i="11"/>
  <c r="G113" i="11"/>
  <c r="D113" i="11"/>
  <c r="H112" i="11"/>
  <c r="G112" i="11"/>
  <c r="D112" i="11"/>
  <c r="H110" i="11"/>
  <c r="G110" i="11"/>
  <c r="D110" i="11"/>
  <c r="H109" i="11"/>
  <c r="G109" i="11"/>
  <c r="D109" i="11"/>
  <c r="H108" i="11"/>
  <c r="G108" i="11"/>
  <c r="D108" i="11"/>
  <c r="H107" i="11"/>
  <c r="G107" i="11"/>
  <c r="D107" i="11"/>
  <c r="H106" i="11"/>
  <c r="G106" i="11"/>
  <c r="D106" i="11"/>
  <c r="H105" i="11"/>
  <c r="G105" i="11"/>
  <c r="D105" i="11"/>
  <c r="H104" i="11"/>
  <c r="G104" i="11"/>
  <c r="D104" i="11"/>
  <c r="H103" i="11"/>
  <c r="G103" i="11"/>
  <c r="D103" i="11"/>
  <c r="H101" i="11"/>
  <c r="G101" i="11"/>
  <c r="D101" i="11"/>
  <c r="H99" i="11"/>
  <c r="G99" i="11"/>
  <c r="D99" i="11"/>
  <c r="H97" i="11"/>
  <c r="G97" i="11"/>
  <c r="D97" i="11"/>
  <c r="H95" i="11"/>
  <c r="G95" i="11"/>
  <c r="D95" i="11"/>
  <c r="H88" i="11"/>
  <c r="G84" i="11"/>
  <c r="G83" i="11"/>
  <c r="H81" i="11"/>
  <c r="G81" i="11"/>
  <c r="D81" i="11"/>
  <c r="H80" i="11"/>
  <c r="G80" i="11"/>
  <c r="D80" i="11"/>
  <c r="H79" i="11"/>
  <c r="G79" i="11"/>
  <c r="D79" i="11"/>
  <c r="H78" i="11"/>
  <c r="G78" i="11"/>
  <c r="D78" i="11"/>
  <c r="H76" i="11"/>
  <c r="G76" i="11"/>
  <c r="D76" i="11"/>
  <c r="H75" i="11"/>
  <c r="G75" i="11"/>
  <c r="D75" i="11"/>
  <c r="H74" i="11"/>
  <c r="G74" i="11"/>
  <c r="D74" i="11"/>
  <c r="H73" i="11"/>
  <c r="G73" i="11"/>
  <c r="D73" i="11"/>
  <c r="H72" i="11"/>
  <c r="G72" i="11"/>
  <c r="H71" i="11"/>
  <c r="G71" i="11"/>
  <c r="H69" i="11"/>
  <c r="G69" i="11"/>
  <c r="H68" i="11"/>
  <c r="G68" i="11"/>
  <c r="H66" i="11"/>
  <c r="G66" i="11"/>
  <c r="D66" i="11"/>
  <c r="H64" i="11"/>
  <c r="G64" i="11"/>
  <c r="H62" i="11"/>
  <c r="G62" i="11"/>
  <c r="H55" i="11"/>
  <c r="G51" i="11"/>
  <c r="D51" i="11"/>
  <c r="D84" i="11" s="1"/>
  <c r="G50" i="11"/>
  <c r="D50" i="11"/>
  <c r="D83" i="11" s="1"/>
  <c r="H49" i="11"/>
  <c r="G49" i="11"/>
  <c r="D49" i="11"/>
  <c r="H47" i="11"/>
  <c r="G47" i="11"/>
  <c r="D47" i="11"/>
  <c r="H46" i="11"/>
  <c r="G46" i="11"/>
  <c r="D46" i="11"/>
  <c r="H44" i="11"/>
  <c r="G44" i="11"/>
  <c r="D44" i="11"/>
  <c r="H43" i="11"/>
  <c r="G43" i="11"/>
  <c r="D43" i="11"/>
  <c r="D72" i="11" s="1"/>
  <c r="H42" i="11"/>
  <c r="G42" i="11"/>
  <c r="D42" i="11"/>
  <c r="D71" i="11" s="1"/>
  <c r="G41" i="11"/>
  <c r="D41" i="11"/>
  <c r="G40" i="11"/>
  <c r="D40" i="11"/>
  <c r="H38" i="11"/>
  <c r="G38" i="11"/>
  <c r="D38" i="11"/>
  <c r="D69" i="11" s="1"/>
  <c r="H37" i="11"/>
  <c r="G37" i="11"/>
  <c r="D37" i="11"/>
  <c r="D68" i="11" s="1"/>
  <c r="H35" i="11"/>
  <c r="G35" i="11"/>
  <c r="D35" i="11"/>
  <c r="D64" i="11" s="1"/>
  <c r="G33" i="11"/>
  <c r="D33" i="11"/>
  <c r="D62" i="11" s="1"/>
  <c r="G22" i="11"/>
  <c r="D22" i="11"/>
  <c r="G21" i="11"/>
  <c r="D21" i="11"/>
  <c r="H20" i="11"/>
  <c r="H23" i="11" s="1"/>
  <c r="G20" i="11"/>
  <c r="G23" i="11" s="1"/>
  <c r="D20" i="11"/>
  <c r="G18" i="11"/>
  <c r="D18" i="11"/>
  <c r="G17" i="11"/>
  <c r="D17" i="11"/>
  <c r="G16" i="11"/>
  <c r="D16" i="11"/>
  <c r="H15" i="11"/>
  <c r="H25" i="11" s="1"/>
  <c r="G15" i="11"/>
  <c r="G25" i="11" s="1"/>
  <c r="D15" i="11"/>
  <c r="G14" i="11"/>
  <c r="D14" i="11"/>
  <c r="D12" i="11"/>
  <c r="D11" i="11"/>
  <c r="D9" i="11"/>
  <c r="H5" i="3"/>
  <c r="G85" i="11" l="1"/>
  <c r="G87" i="11"/>
  <c r="G88" i="11"/>
  <c r="G54" i="11"/>
  <c r="G52" i="11"/>
  <c r="H151" i="11"/>
  <c r="G179" i="11"/>
  <c r="H179" i="11"/>
  <c r="G26" i="11"/>
  <c r="H85" i="11"/>
  <c r="H120" i="11"/>
  <c r="G118" i="11"/>
  <c r="H52" i="11"/>
  <c r="G55" i="11"/>
  <c r="H54" i="11"/>
  <c r="H87" i="11"/>
  <c r="H118" i="11"/>
  <c r="G151" i="11"/>
  <c r="G120" i="11"/>
</calcChain>
</file>

<file path=xl/sharedStrings.xml><?xml version="1.0" encoding="utf-8"?>
<sst xmlns="http://schemas.openxmlformats.org/spreadsheetml/2006/main" count="404" uniqueCount="142">
  <si>
    <t>Итого</t>
  </si>
  <si>
    <t>2015-2020 гг.</t>
  </si>
  <si>
    <t>объем</t>
  </si>
  <si>
    <t>млн.руб.</t>
  </si>
  <si>
    <t>пог.км</t>
  </si>
  <si>
    <t>Параметрическое бурение</t>
  </si>
  <si>
    <t>м</t>
  </si>
  <si>
    <t>2015 г.</t>
  </si>
  <si>
    <t>2016 г.</t>
  </si>
  <si>
    <t>2017 г.</t>
  </si>
  <si>
    <t>2018 г.</t>
  </si>
  <si>
    <t>2019 г.</t>
  </si>
  <si>
    <t>2020 г.</t>
  </si>
  <si>
    <t>Тематические работы</t>
  </si>
  <si>
    <t>Дальневосточный ФО</t>
  </si>
  <si>
    <t>Приволжский ФО</t>
  </si>
  <si>
    <t xml:space="preserve"> млн.руб</t>
  </si>
  <si>
    <t>сейсморазведка 2Д</t>
  </si>
  <si>
    <t>бурение</t>
  </si>
  <si>
    <t>СЗФО</t>
  </si>
  <si>
    <t>ПФО</t>
  </si>
  <si>
    <t>ЮФО</t>
  </si>
  <si>
    <t>СКФО</t>
  </si>
  <si>
    <t>УФО</t>
  </si>
  <si>
    <t>СФО</t>
  </si>
  <si>
    <t>ДФО</t>
  </si>
  <si>
    <t>Шельф</t>
  </si>
  <si>
    <t>Роснедра(резерв)</t>
  </si>
  <si>
    <t>деньги</t>
  </si>
  <si>
    <t>2д, пог.км</t>
  </si>
  <si>
    <t>Сейсморазведка 2Д</t>
  </si>
  <si>
    <t>деньги по видам</t>
  </si>
  <si>
    <t>бурение, м</t>
  </si>
  <si>
    <t>производственная тематика</t>
  </si>
  <si>
    <t>Роснедра</t>
  </si>
  <si>
    <t>Объекты параметрического бурения 2015 года</t>
  </si>
  <si>
    <t>Название объекта</t>
  </si>
  <si>
    <t>Стадия работ</t>
  </si>
  <si>
    <t>млн. руб</t>
  </si>
  <si>
    <t>Алтатинско-Никольская</t>
  </si>
  <si>
    <t>Строительство</t>
  </si>
  <si>
    <t>Уральский ФО</t>
  </si>
  <si>
    <t>Баженовская</t>
  </si>
  <si>
    <t>Гыданская № 130</t>
  </si>
  <si>
    <t>Бурение</t>
  </si>
  <si>
    <t>Сибирский ФО</t>
  </si>
  <si>
    <t>Желдонская № 260</t>
  </si>
  <si>
    <t>Испытание</t>
  </si>
  <si>
    <t>Профиль Анабаро-Хатангской седловины</t>
  </si>
  <si>
    <t>Колонковое бурение</t>
  </si>
  <si>
    <t xml:space="preserve"> Чайкинская № 367</t>
  </si>
  <si>
    <t>Майгунская № 275</t>
  </si>
  <si>
    <t>Чункинская № 282</t>
  </si>
  <si>
    <t>Нижне-Чонская № 252</t>
  </si>
  <si>
    <t>Усть-Майская № 366</t>
  </si>
  <si>
    <t>Усть - Камчатская № 1</t>
  </si>
  <si>
    <t>Параметрич. бурение</t>
  </si>
  <si>
    <t xml:space="preserve">Количество скважин в бурении </t>
  </si>
  <si>
    <t>2 скв.</t>
  </si>
  <si>
    <t>Объекты параметрического бурения 2016 года</t>
  </si>
  <si>
    <t>Северо - Западный ФО</t>
  </si>
  <si>
    <t>Северо-Новоборская № 1</t>
  </si>
  <si>
    <t>Алтатинско - Никольская</t>
  </si>
  <si>
    <t xml:space="preserve">Баженовская </t>
  </si>
  <si>
    <t>Гыданская № 131</t>
  </si>
  <si>
    <t>Восточно-Путоранская № 1,2,3</t>
  </si>
  <si>
    <t>Хантайско - Сухотунгусская № 1,2</t>
  </si>
  <si>
    <t>Чамбэнская № 1</t>
  </si>
  <si>
    <t>Гыдано - Хатангская зона (Сибирский ФО)</t>
  </si>
  <si>
    <t>Новотаймырская</t>
  </si>
  <si>
    <t xml:space="preserve">Северо - Кубинская </t>
  </si>
  <si>
    <t>Нижне - Чонская №252</t>
  </si>
  <si>
    <t>Усть - Майская № 366</t>
  </si>
  <si>
    <t>Параметрич. Бурение</t>
  </si>
  <si>
    <t>Количество скважин в бурении</t>
  </si>
  <si>
    <t>5 скважин</t>
  </si>
  <si>
    <t>Объекты параметрического бурения 2017 года</t>
  </si>
  <si>
    <t>Северо - Кавказский ФО</t>
  </si>
  <si>
    <t>Назрановская № 1</t>
  </si>
  <si>
    <t>Северо - Кетская № 1</t>
  </si>
  <si>
    <t>Хантайская № 405</t>
  </si>
  <si>
    <t>Тынепская № 215</t>
  </si>
  <si>
    <t>Тетояхская</t>
  </si>
  <si>
    <t>Нижнекотуйская</t>
  </si>
  <si>
    <t>Северо - Кубинская</t>
  </si>
  <si>
    <t>12 скважин</t>
  </si>
  <si>
    <t>Объекты параметрического бурения 2018 года</t>
  </si>
  <si>
    <t>Стадия  работ</t>
  </si>
  <si>
    <t>Казымская № 190</t>
  </si>
  <si>
    <t>Иончиминская № 1</t>
  </si>
  <si>
    <t>Канандинская № 278</t>
  </si>
  <si>
    <t>Восточно - Хандыгская № 1</t>
  </si>
  <si>
    <t>14 скважин</t>
  </si>
  <si>
    <t>Объекты параметрического бурения 2019 года</t>
  </si>
  <si>
    <t>Черновская № 1</t>
  </si>
  <si>
    <t>Курмаинская</t>
  </si>
  <si>
    <t>Дулюшминская № 1</t>
  </si>
  <si>
    <t xml:space="preserve">Тетояхская </t>
  </si>
  <si>
    <t xml:space="preserve">Янгодская </t>
  </si>
  <si>
    <t xml:space="preserve">Нижнекотуйская </t>
  </si>
  <si>
    <t>Быстринская № 1</t>
  </si>
  <si>
    <t>Туобуйская № 365</t>
  </si>
  <si>
    <t xml:space="preserve">Итого </t>
  </si>
  <si>
    <t>Объекты параметрического бурения 2020 года</t>
  </si>
  <si>
    <t>Нижнесарембойская № 1</t>
  </si>
  <si>
    <t>Гыдано - Хатангская зона ( Сибирский ФО)</t>
  </si>
  <si>
    <t>Янгодская</t>
  </si>
  <si>
    <t>11 скважин</t>
  </si>
  <si>
    <t>№</t>
  </si>
  <si>
    <t>Ед. изм</t>
  </si>
  <si>
    <t>Кол-во</t>
  </si>
  <si>
    <t>Коммерческие предложения, контракты (руб./ед.изм.)</t>
  </si>
  <si>
    <t>Оценка однородности совокупности значений выявленных цен, используемых в расчете НМЦК</t>
  </si>
  <si>
    <t>НМЦК определяемая методом сопоставимых рыночных цен (анализа рынка)*</t>
  </si>
  <si>
    <t>Среднее квадратичное отклонение</t>
  </si>
  <si>
    <t>Цена за единицу изм. (руб.)</t>
  </si>
  <si>
    <t>Цена за единицу изм. с округлением (вниз) до сотых долей после запятой (руб.)</t>
  </si>
  <si>
    <t>НМЦК контракта с учетом округления цены за единицу (руб.)</t>
  </si>
  <si>
    <t>Наименование объекта закупки</t>
  </si>
  <si>
    <t>Обоснование начальной (максимальной) цены контракта, цены контракта, заключаемого с единственным поставщиком (подрядчиком, исполнителем)</t>
  </si>
  <si>
    <t>Характеристики объекта закупки</t>
  </si>
  <si>
    <t>Используемый метод определения НМЦК с обоснованием:</t>
  </si>
  <si>
    <t>Расчет НМЦК</t>
  </si>
  <si>
    <t>Расчет НМЦК (рын) произведен по формуле:</t>
  </si>
  <si>
    <t>V - количество (объем) закупаемого товара;</t>
  </si>
  <si>
    <t>n - количество значений, используемых в расчете;</t>
  </si>
  <si>
    <t>i - номер источника ценовой информации;</t>
  </si>
  <si>
    <t>Цi - цена единицы товара</t>
  </si>
  <si>
    <r>
      <t xml:space="preserve">Коэффициент вариации цен V (%) </t>
    </r>
    <r>
      <rPr>
        <i/>
        <sz val="10"/>
        <color indexed="8"/>
        <rFont val="Times New Roman"/>
        <family val="1"/>
        <charset val="204"/>
      </rPr>
      <t xml:space="preserve"> (не должен превышать 33%)</t>
    </r>
  </si>
  <si>
    <t xml:space="preserve">НМЦК (рын.) по формуле                             </t>
  </si>
  <si>
    <t xml:space="preserve">Средняя цена за единицу     &lt;ц&gt; </t>
  </si>
  <si>
    <t>На основании проведенного анализа рынка и расчетов, НМЦК составляет:</t>
  </si>
  <si>
    <t>рублей</t>
  </si>
  <si>
    <t>чел.</t>
  </si>
  <si>
    <t>Обоснование выбранного метода определения начальной ( максимальной) цены контракта: метод сопоставимых рыночных цен (анализа рынка) является приоритетным для определения и обоснования начальной (максимальной) цены контракта в соответствии с ч.6 ст. 22 Федерального закона от 05.04.2013 № 44-ФЗ " О контрактной системе в сфере закупок товаров, работ, услуг для обеспечения государственных и муниципальных нужд".</t>
  </si>
  <si>
    <t xml:space="preserve">Оказание образовательных услуг по дополнительной профессиональной программе повышения квалификации "Руководители организаций( по вопросам мобилизационной подготовки)" </t>
  </si>
  <si>
    <t>Оказание образовательных услуг по дополнительной профессиональной программе повышения квалификации" Руководители организаций (по  вопросам мобилизационной  подготовки )" (24 час.)</t>
  </si>
  <si>
    <t xml:space="preserve">Заказчиком установлена начальная (максимальная) цена контракта: 38 000,00 руб.   (тридцать восемь тысяч рублей 00 копеек) </t>
  </si>
  <si>
    <t>Поставщик 1
вх. № КС-323 от 08.04.2026</t>
  </si>
  <si>
    <t>Поставщик 2
вх. № КС-193 от 05.03.2026</t>
  </si>
  <si>
    <t>Поставщик 3
вх. № КС-192 от 05.03.2026</t>
  </si>
  <si>
    <t xml:space="preserve">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</si>
</sst>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_-* #,##0.0_р_._-;\-* #,##0.0_р_._-;_-* &quot;-&quot;??_р_._-;_-@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Helv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Arial"/>
      <family val="2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14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">
    <xf numFmtId="0" fontId="0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4" fontId="15" fillId="17" borderId="28" applyNumberFormat="0" applyProtection="0">
      <alignment horizontal="right" vertical="center"/>
    </xf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21" borderId="0" applyNumberFormat="0" applyBorder="0" applyAlignment="0" applyProtection="0"/>
    <xf numFmtId="0" fontId="18" fillId="8" borderId="29" applyNumberFormat="0" applyAlignment="0" applyProtection="0"/>
    <xf numFmtId="0" fontId="19" fillId="22" borderId="30" applyNumberFormat="0" applyAlignment="0" applyProtection="0"/>
    <xf numFmtId="0" fontId="20" fillId="22" borderId="29" applyNumberFormat="0" applyAlignment="0" applyProtection="0"/>
    <xf numFmtId="0" fontId="21" fillId="0" borderId="31" applyNumberFormat="0" applyFill="0" applyAlignment="0" applyProtection="0"/>
    <xf numFmtId="0" fontId="22" fillId="0" borderId="32" applyNumberFormat="0" applyFill="0" applyAlignment="0" applyProtection="0"/>
    <xf numFmtId="0" fontId="23" fillId="0" borderId="33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34" applyNumberFormat="0" applyFill="0" applyAlignment="0" applyProtection="0"/>
    <xf numFmtId="0" fontId="25" fillId="23" borderId="35" applyNumberFormat="0" applyAlignment="0" applyProtection="0"/>
    <xf numFmtId="0" fontId="26" fillId="0" borderId="0" applyNumberFormat="0" applyFill="0" applyBorder="0" applyAlignment="0" applyProtection="0"/>
    <xf numFmtId="0" fontId="27" fillId="24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2" fillId="0" borderId="0"/>
    <xf numFmtId="0" fontId="14" fillId="0" borderId="0"/>
    <xf numFmtId="0" fontId="14" fillId="0" borderId="0"/>
    <xf numFmtId="0" fontId="12" fillId="0" borderId="0"/>
    <xf numFmtId="0" fontId="33" fillId="0" borderId="0"/>
    <xf numFmtId="0" fontId="28" fillId="4" borderId="0" applyNumberFormat="0" applyBorder="0" applyAlignment="0" applyProtection="0"/>
    <xf numFmtId="0" fontId="29" fillId="0" borderId="0" applyNumberFormat="0" applyFill="0" applyBorder="0" applyAlignment="0" applyProtection="0"/>
    <xf numFmtId="0" fontId="14" fillId="25" borderId="36" applyNumberFormat="0" applyAlignment="0" applyProtection="0"/>
    <xf numFmtId="0" fontId="14" fillId="25" borderId="36" applyNumberFormat="0" applyAlignment="0" applyProtection="0"/>
    <xf numFmtId="0" fontId="30" fillId="0" borderId="37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31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2" fillId="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7" fillId="0" borderId="0"/>
    <xf numFmtId="43" fontId="12" fillId="0" borderId="0" applyFont="0" applyFill="0" applyBorder="0" applyAlignment="0" applyProtection="0"/>
  </cellStyleXfs>
  <cellXfs count="172">
    <xf numFmtId="0" fontId="0" fillId="0" borderId="0" xfId="0"/>
    <xf numFmtId="0" fontId="0" fillId="0" borderId="0" xfId="0" applyBorder="1"/>
    <xf numFmtId="0" fontId="4" fillId="0" borderId="1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19" xfId="0" applyFont="1" applyFill="1" applyBorder="1" applyAlignment="1">
      <alignment vertical="center" wrapText="1"/>
    </xf>
    <xf numFmtId="0" fontId="0" fillId="0" borderId="0" xfId="0"/>
    <xf numFmtId="0" fontId="0" fillId="0" borderId="2" xfId="0" applyBorder="1"/>
    <xf numFmtId="0" fontId="0" fillId="0" borderId="3" xfId="0" applyBorder="1" applyAlignment="1"/>
    <xf numFmtId="0" fontId="7" fillId="0" borderId="3" xfId="0" applyFont="1" applyBorder="1" applyAlignment="1"/>
    <xf numFmtId="0" fontId="8" fillId="0" borderId="3" xfId="0" applyFont="1" applyBorder="1" applyAlignment="1"/>
    <xf numFmtId="0" fontId="8" fillId="0" borderId="3" xfId="0" applyFont="1" applyBorder="1"/>
    <xf numFmtId="0" fontId="8" fillId="0" borderId="5" xfId="0" applyFont="1" applyBorder="1"/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8" fillId="0" borderId="1" xfId="0" applyFont="1" applyBorder="1"/>
    <xf numFmtId="0" fontId="0" fillId="0" borderId="1" xfId="0" applyBorder="1"/>
    <xf numFmtId="1" fontId="0" fillId="0" borderId="1" xfId="0" applyNumberFormat="1" applyBorder="1"/>
    <xf numFmtId="1" fontId="0" fillId="0" borderId="6" xfId="0" applyNumberFormat="1" applyBorder="1"/>
    <xf numFmtId="0" fontId="0" fillId="0" borderId="6" xfId="0" applyBorder="1"/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wrapText="1"/>
    </xf>
    <xf numFmtId="0" fontId="8" fillId="0" borderId="7" xfId="0" applyFont="1" applyBorder="1"/>
    <xf numFmtId="0" fontId="0" fillId="0" borderId="7" xfId="0" applyBorder="1"/>
    <xf numFmtId="1" fontId="0" fillId="0" borderId="7" xfId="0" applyNumberFormat="1" applyBorder="1"/>
    <xf numFmtId="0" fontId="0" fillId="0" borderId="10" xfId="0" applyBorder="1"/>
    <xf numFmtId="0" fontId="8" fillId="0" borderId="3" xfId="0" applyFont="1" applyFill="1" applyBorder="1"/>
    <xf numFmtId="1" fontId="8" fillId="0" borderId="3" xfId="0" applyNumberFormat="1" applyFont="1" applyBorder="1"/>
    <xf numFmtId="1" fontId="8" fillId="0" borderId="5" xfId="0" applyNumberFormat="1" applyFont="1" applyBorder="1"/>
    <xf numFmtId="0" fontId="8" fillId="0" borderId="8" xfId="0" applyFont="1" applyFill="1" applyBorder="1"/>
    <xf numFmtId="0" fontId="8" fillId="0" borderId="1" xfId="0" applyFont="1" applyFill="1" applyBorder="1"/>
    <xf numFmtId="1" fontId="8" fillId="0" borderId="1" xfId="0" applyNumberFormat="1" applyFont="1" applyBorder="1"/>
    <xf numFmtId="0" fontId="8" fillId="0" borderId="6" xfId="0" applyFont="1" applyBorder="1"/>
    <xf numFmtId="0" fontId="8" fillId="0" borderId="14" xfId="0" applyFont="1" applyFill="1" applyBorder="1"/>
    <xf numFmtId="1" fontId="8" fillId="0" borderId="14" xfId="0" applyNumberFormat="1" applyFont="1" applyBorder="1"/>
    <xf numFmtId="0" fontId="8" fillId="0" borderId="15" xfId="0" applyFont="1" applyBorder="1"/>
    <xf numFmtId="0" fontId="0" fillId="0" borderId="0" xfId="0" applyBorder="1" applyAlignment="1">
      <alignment wrapText="1"/>
    </xf>
    <xf numFmtId="0" fontId="0" fillId="0" borderId="0" xfId="0" applyFill="1" applyBorder="1"/>
    <xf numFmtId="1" fontId="0" fillId="0" borderId="0" xfId="0" applyNumberFormat="1" applyBorder="1"/>
    <xf numFmtId="0" fontId="10" fillId="0" borderId="0" xfId="0" applyFont="1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1" xfId="0" applyFill="1" applyBorder="1"/>
    <xf numFmtId="0" fontId="0" fillId="0" borderId="7" xfId="0" applyFill="1" applyBorder="1"/>
    <xf numFmtId="0" fontId="0" fillId="0" borderId="3" xfId="0" applyBorder="1"/>
    <xf numFmtId="0" fontId="8" fillId="0" borderId="7" xfId="0" applyFont="1" applyFill="1" applyBorder="1"/>
    <xf numFmtId="0" fontId="10" fillId="0" borderId="0" xfId="0" applyFont="1" applyAlignment="1">
      <alignment horizontal="center"/>
    </xf>
    <xf numFmtId="1" fontId="8" fillId="0" borderId="8" xfId="0" applyNumberFormat="1" applyFont="1" applyBorder="1"/>
    <xf numFmtId="1" fontId="8" fillId="0" borderId="18" xfId="0" applyNumberFormat="1" applyFont="1" applyBorder="1"/>
    <xf numFmtId="0" fontId="0" fillId="0" borderId="14" xfId="0" applyBorder="1"/>
    <xf numFmtId="0" fontId="0" fillId="0" borderId="15" xfId="0" applyBorder="1"/>
    <xf numFmtId="0" fontId="1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1" fontId="11" fillId="0" borderId="1" xfId="0" applyNumberFormat="1" applyFont="1" applyBorder="1" applyAlignment="1">
      <alignment horizontal="right" vertical="center"/>
    </xf>
    <xf numFmtId="1" fontId="11" fillId="0" borderId="6" xfId="0" applyNumberFormat="1" applyFont="1" applyBorder="1" applyAlignment="1">
      <alignment horizontal="right" vertical="center"/>
    </xf>
    <xf numFmtId="0" fontId="11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1" fontId="11" fillId="0" borderId="7" xfId="0" applyNumberFormat="1" applyFont="1" applyBorder="1" applyAlignment="1">
      <alignment horizontal="right" vertical="center"/>
    </xf>
    <xf numFmtId="1" fontId="11" fillId="0" borderId="10" xfId="0" applyNumberFormat="1" applyFont="1" applyBorder="1" applyAlignment="1">
      <alignment horizontal="right" vertical="center"/>
    </xf>
    <xf numFmtId="1" fontId="0" fillId="0" borderId="10" xfId="0" applyNumberFormat="1" applyBorder="1"/>
    <xf numFmtId="1" fontId="8" fillId="0" borderId="6" xfId="0" applyNumberFormat="1" applyFont="1" applyBorder="1"/>
    <xf numFmtId="1" fontId="8" fillId="0" borderId="15" xfId="0" applyNumberFormat="1" applyFont="1" applyBorder="1"/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11" fillId="0" borderId="1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" fontId="11" fillId="0" borderId="25" xfId="0" applyNumberFormat="1" applyFont="1" applyBorder="1" applyAlignment="1">
      <alignment horizontal="right" vertical="center"/>
    </xf>
    <xf numFmtId="0" fontId="8" fillId="0" borderId="14" xfId="0" applyFont="1" applyBorder="1"/>
    <xf numFmtId="4" fontId="38" fillId="0" borderId="1" xfId="75" applyNumberFormat="1" applyFont="1" applyBorder="1" applyAlignment="1">
      <alignment horizontal="center" vertical="center"/>
    </xf>
    <xf numFmtId="0" fontId="40" fillId="0" borderId="0" xfId="0" applyFont="1"/>
    <xf numFmtId="0" fontId="38" fillId="0" borderId="1" xfId="0" applyFont="1" applyBorder="1" applyAlignment="1">
      <alignment horizontal="center" vertical="center" wrapText="1"/>
    </xf>
    <xf numFmtId="0" fontId="38" fillId="0" borderId="1" xfId="75" applyFont="1" applyBorder="1" applyAlignment="1">
      <alignment horizontal="center" vertical="center" wrapText="1"/>
    </xf>
    <xf numFmtId="165" fontId="38" fillId="0" borderId="1" xfId="76" applyNumberFormat="1" applyFont="1" applyFill="1" applyBorder="1" applyAlignment="1">
      <alignment horizontal="right" vertical="center"/>
    </xf>
    <xf numFmtId="4" fontId="38" fillId="0" borderId="1" xfId="0" applyNumberFormat="1" applyFont="1" applyBorder="1" applyAlignment="1">
      <alignment horizontal="center" vertical="center" wrapText="1"/>
    </xf>
    <xf numFmtId="4" fontId="34" fillId="0" borderId="1" xfId="0" applyNumberFormat="1" applyFont="1" applyBorder="1" applyAlignment="1">
      <alignment horizontal="center" vertical="center"/>
    </xf>
    <xf numFmtId="0" fontId="40" fillId="2" borderId="0" xfId="0" applyFont="1" applyFill="1"/>
    <xf numFmtId="0" fontId="40" fillId="0" borderId="0" xfId="0" applyFont="1" applyAlignment="1">
      <alignment horizontal="center" vertical="top"/>
    </xf>
    <xf numFmtId="0" fontId="35" fillId="0" borderId="0" xfId="0" applyFont="1"/>
    <xf numFmtId="0" fontId="38" fillId="0" borderId="0" xfId="0" applyFont="1" applyAlignment="1" applyProtection="1">
      <alignment vertical="center"/>
      <protection locked="0"/>
    </xf>
    <xf numFmtId="0" fontId="36" fillId="2" borderId="1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 wrapText="1"/>
    </xf>
    <xf numFmtId="4" fontId="44" fillId="0" borderId="1" xfId="0" applyNumberFormat="1" applyFont="1" applyFill="1" applyBorder="1" applyAlignment="1">
      <alignment horizontal="center" vertical="center" wrapText="1"/>
    </xf>
    <xf numFmtId="4" fontId="44" fillId="0" borderId="19" xfId="0" applyNumberFormat="1" applyFont="1" applyFill="1" applyBorder="1" applyAlignment="1">
      <alignment horizontal="center" vertical="center" wrapText="1"/>
    </xf>
    <xf numFmtId="4" fontId="43" fillId="0" borderId="1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top" wrapText="1"/>
    </xf>
    <xf numFmtId="0" fontId="40" fillId="0" borderId="0" xfId="0" applyFont="1" applyAlignment="1">
      <alignment horizontal="left" wrapText="1"/>
    </xf>
    <xf numFmtId="0" fontId="36" fillId="0" borderId="1" xfId="0" applyFont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39" fillId="0" borderId="0" xfId="0" applyFont="1" applyAlignment="1"/>
    <xf numFmtId="0" fontId="35" fillId="0" borderId="0" xfId="0" applyFont="1" applyAlignment="1">
      <alignment vertical="center"/>
    </xf>
    <xf numFmtId="0" fontId="40" fillId="0" borderId="1" xfId="0" applyFont="1" applyBorder="1" applyAlignment="1">
      <alignment horizontal="center" vertical="center" wrapText="1"/>
    </xf>
    <xf numFmtId="4" fontId="39" fillId="0" borderId="0" xfId="0" applyNumberFormat="1" applyFont="1" applyAlignment="1">
      <alignment horizontal="right" wrapText="1"/>
    </xf>
    <xf numFmtId="0" fontId="35" fillId="0" borderId="0" xfId="0" applyFont="1" applyAlignment="1">
      <alignment horizontal="left" wrapText="1"/>
    </xf>
    <xf numFmtId="0" fontId="35" fillId="0" borderId="0" xfId="0" applyFont="1" applyAlignment="1">
      <alignment wrapText="1"/>
    </xf>
    <xf numFmtId="0" fontId="35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wrapText="1"/>
    </xf>
    <xf numFmtId="0" fontId="34" fillId="0" borderId="1" xfId="0" applyFont="1" applyBorder="1" applyAlignment="1">
      <alignment horizontal="center" vertical="center" wrapText="1"/>
    </xf>
    <xf numFmtId="2" fontId="45" fillId="0" borderId="0" xfId="0" applyNumberFormat="1" applyFont="1" applyBorder="1" applyAlignment="1">
      <alignment horizontal="right" vertical="center" wrapText="1"/>
    </xf>
    <xf numFmtId="4" fontId="43" fillId="0" borderId="0" xfId="0" applyNumberFormat="1" applyFont="1" applyBorder="1" applyAlignment="1">
      <alignment horizontal="center" vertical="center" wrapText="1"/>
    </xf>
    <xf numFmtId="0" fontId="39" fillId="0" borderId="0" xfId="0" applyFont="1" applyAlignment="1">
      <alignment horizontal="right"/>
    </xf>
    <xf numFmtId="0" fontId="44" fillId="0" borderId="0" xfId="0" applyFont="1"/>
    <xf numFmtId="0" fontId="44" fillId="0" borderId="0" xfId="0" applyFont="1" applyAlignment="1">
      <alignment wrapText="1"/>
    </xf>
    <xf numFmtId="0" fontId="35" fillId="0" borderId="0" xfId="0" applyFont="1" applyAlignment="1">
      <alignment horizontal="center" vertical="center"/>
    </xf>
    <xf numFmtId="0" fontId="39" fillId="0" borderId="0" xfId="0" applyFont="1" applyAlignment="1">
      <alignment horizontal="center" wrapText="1"/>
    </xf>
    <xf numFmtId="0" fontId="39" fillId="0" borderId="0" xfId="0" applyFont="1" applyAlignment="1">
      <alignment horizontal="right" vertical="center"/>
    </xf>
    <xf numFmtId="0" fontId="35" fillId="0" borderId="0" xfId="0" applyFont="1" applyAlignment="1">
      <alignment horizontal="left"/>
    </xf>
    <xf numFmtId="0" fontId="35" fillId="0" borderId="0" xfId="0" applyFont="1" applyAlignment="1">
      <alignment horizontal="left" wrapText="1"/>
    </xf>
    <xf numFmtId="0" fontId="44" fillId="0" borderId="0" xfId="0" applyFont="1" applyAlignment="1">
      <alignment horizontal="left" wrapText="1"/>
    </xf>
    <xf numFmtId="0" fontId="46" fillId="0" borderId="0" xfId="0" applyFont="1" applyAlignment="1">
      <alignment horizontal="center" vertical="center"/>
    </xf>
    <xf numFmtId="2" fontId="45" fillId="0" borderId="1" xfId="0" applyNumberFormat="1" applyFont="1" applyBorder="1" applyAlignment="1">
      <alignment horizontal="right" vertical="center" wrapText="1"/>
    </xf>
    <xf numFmtId="0" fontId="35" fillId="0" borderId="0" xfId="0" applyFont="1" applyAlignment="1">
      <alignment horizontal="center" vertical="center"/>
    </xf>
    <xf numFmtId="0" fontId="34" fillId="0" borderId="19" xfId="0" applyFont="1" applyBorder="1" applyAlignment="1">
      <alignment horizontal="left" vertical="center" wrapText="1"/>
    </xf>
    <xf numFmtId="0" fontId="34" fillId="0" borderId="21" xfId="0" applyFont="1" applyBorder="1" applyAlignment="1">
      <alignment horizontal="left" vertical="center" wrapText="1"/>
    </xf>
    <xf numFmtId="0" fontId="34" fillId="0" borderId="38" xfId="0" applyFont="1" applyBorder="1" applyAlignment="1">
      <alignment horizontal="left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4" fillId="0" borderId="38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35" fillId="0" borderId="0" xfId="0" applyFont="1" applyAlignment="1" applyProtection="1">
      <alignment horizontal="left" vertical="center" wrapText="1"/>
      <protection locked="0"/>
    </xf>
    <xf numFmtId="0" fontId="35" fillId="0" borderId="0" xfId="0" applyFont="1" applyAlignment="1" applyProtection="1">
      <alignment horizontal="left" wrapText="1"/>
      <protection locked="0"/>
    </xf>
    <xf numFmtId="0" fontId="36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36" fillId="0" borderId="7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/>
    </xf>
    <xf numFmtId="2" fontId="36" fillId="0" borderId="1" xfId="0" applyNumberFormat="1" applyFont="1" applyBorder="1" applyAlignment="1">
      <alignment horizontal="center" vertical="center" wrapText="1"/>
    </xf>
    <xf numFmtId="0" fontId="39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0" fillId="0" borderId="12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1" fontId="8" fillId="0" borderId="19" xfId="0" applyNumberFormat="1" applyFont="1" applyBorder="1" applyAlignment="1">
      <alignment horizontal="center"/>
    </xf>
    <xf numFmtId="1" fontId="8" fillId="0" borderId="26" xfId="0" applyNumberFormat="1" applyFont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5" fillId="0" borderId="0" xfId="0" applyFont="1" applyBorder="1" applyAlignment="1">
      <alignment horizontal="left" wrapText="1"/>
    </xf>
    <xf numFmtId="0" fontId="35" fillId="0" borderId="0" xfId="0" applyFont="1" applyBorder="1" applyAlignment="1">
      <alignment horizontal="left"/>
    </xf>
    <xf numFmtId="0" fontId="44" fillId="0" borderId="0" xfId="0" applyFont="1" applyBorder="1" applyAlignment="1">
      <alignment horizontal="left" wrapText="1"/>
    </xf>
    <xf numFmtId="0" fontId="44" fillId="0" borderId="0" xfId="0" applyFont="1" applyBorder="1" applyAlignment="1">
      <alignment horizontal="left"/>
    </xf>
  </cellXfs>
  <cellStyles count="77">
    <cellStyle name="20% - Акцент1 2" xfId="9" xr:uid="{00000000-0005-0000-0000-000000000000}"/>
    <cellStyle name="20% - Акцент2 2" xfId="10" xr:uid="{00000000-0005-0000-0000-000001000000}"/>
    <cellStyle name="20% - Акцент3 2" xfId="11" xr:uid="{00000000-0005-0000-0000-000002000000}"/>
    <cellStyle name="20% - Акцент4 2" xfId="12" xr:uid="{00000000-0005-0000-0000-000003000000}"/>
    <cellStyle name="20% - Акцент5 2" xfId="13" xr:uid="{00000000-0005-0000-0000-000004000000}"/>
    <cellStyle name="20% - Акцент6 2" xfId="14" xr:uid="{00000000-0005-0000-0000-000005000000}"/>
    <cellStyle name="40% - Акцент1 2" xfId="15" xr:uid="{00000000-0005-0000-0000-000006000000}"/>
    <cellStyle name="40% - Акцент2 2" xfId="16" xr:uid="{00000000-0005-0000-0000-000007000000}"/>
    <cellStyle name="40% - Акцент3 2" xfId="17" xr:uid="{00000000-0005-0000-0000-000008000000}"/>
    <cellStyle name="40% - Акцент4 2" xfId="18" xr:uid="{00000000-0005-0000-0000-000009000000}"/>
    <cellStyle name="40% - Акцент5 2" xfId="19" xr:uid="{00000000-0005-0000-0000-00000A000000}"/>
    <cellStyle name="40% - Акцент6 2" xfId="20" xr:uid="{00000000-0005-0000-0000-00000B000000}"/>
    <cellStyle name="60% - Акцент1 2" xfId="21" xr:uid="{00000000-0005-0000-0000-00000C000000}"/>
    <cellStyle name="60% - Акцент2 2" xfId="22" xr:uid="{00000000-0005-0000-0000-00000D000000}"/>
    <cellStyle name="60% - Акцент3 2" xfId="23" xr:uid="{00000000-0005-0000-0000-00000E000000}"/>
    <cellStyle name="60% - Акцент4 2" xfId="24" xr:uid="{00000000-0005-0000-0000-00000F000000}"/>
    <cellStyle name="60% - Акцент5 2" xfId="25" xr:uid="{00000000-0005-0000-0000-000010000000}"/>
    <cellStyle name="60% - Акцент6 2" xfId="26" xr:uid="{00000000-0005-0000-0000-000011000000}"/>
    <cellStyle name="SAPBEXstdDataEmph" xfId="27" xr:uid="{00000000-0005-0000-0000-000012000000}"/>
    <cellStyle name="Акцент1 2" xfId="28" xr:uid="{00000000-0005-0000-0000-000013000000}"/>
    <cellStyle name="Акцент2 2" xfId="29" xr:uid="{00000000-0005-0000-0000-000014000000}"/>
    <cellStyle name="Акцент3 2" xfId="30" xr:uid="{00000000-0005-0000-0000-000015000000}"/>
    <cellStyle name="Акцент4 2" xfId="31" xr:uid="{00000000-0005-0000-0000-000016000000}"/>
    <cellStyle name="Акцент5 2" xfId="32" xr:uid="{00000000-0005-0000-0000-000017000000}"/>
    <cellStyle name="Акцент6 2" xfId="33" xr:uid="{00000000-0005-0000-0000-000018000000}"/>
    <cellStyle name="Ввод  2" xfId="34" xr:uid="{00000000-0005-0000-0000-000019000000}"/>
    <cellStyle name="Вывод 2" xfId="35" xr:uid="{00000000-0005-0000-0000-00001A000000}"/>
    <cellStyle name="Вычисление 2" xfId="36" xr:uid="{00000000-0005-0000-0000-00001B000000}"/>
    <cellStyle name="Заголовок 1 2" xfId="37" xr:uid="{00000000-0005-0000-0000-00001C000000}"/>
    <cellStyle name="Заголовок 2 2" xfId="38" xr:uid="{00000000-0005-0000-0000-00001D000000}"/>
    <cellStyle name="Заголовок 3 2" xfId="39" xr:uid="{00000000-0005-0000-0000-00001E000000}"/>
    <cellStyle name="Заголовок 4 2" xfId="40" xr:uid="{00000000-0005-0000-0000-00001F000000}"/>
    <cellStyle name="Итог 2" xfId="41" xr:uid="{00000000-0005-0000-0000-000020000000}"/>
    <cellStyle name="Контрольная ячейка 2" xfId="42" xr:uid="{00000000-0005-0000-0000-000021000000}"/>
    <cellStyle name="Название 2" xfId="43" xr:uid="{00000000-0005-0000-0000-000022000000}"/>
    <cellStyle name="Нейтральный 2" xfId="44" xr:uid="{00000000-0005-0000-0000-000023000000}"/>
    <cellStyle name="Обычный" xfId="0" builtinId="0"/>
    <cellStyle name="Обычный 2" xfId="1" xr:uid="{00000000-0005-0000-0000-000025000000}"/>
    <cellStyle name="Обычный 2 2" xfId="5" xr:uid="{00000000-0005-0000-0000-000026000000}"/>
    <cellStyle name="Обычный 2 2 2" xfId="46" xr:uid="{00000000-0005-0000-0000-000027000000}"/>
    <cellStyle name="Обычный 2 2 2 2" xfId="47" xr:uid="{00000000-0005-0000-0000-000028000000}"/>
    <cellStyle name="Обычный 2 2 3" xfId="48" xr:uid="{00000000-0005-0000-0000-000029000000}"/>
    <cellStyle name="Обычный 2 2 4" xfId="45" xr:uid="{00000000-0005-0000-0000-00002A000000}"/>
    <cellStyle name="Обычный 2 2 5" xfId="69" xr:uid="{00000000-0005-0000-0000-00002B000000}"/>
    <cellStyle name="Обычный 2 3" xfId="66" xr:uid="{00000000-0005-0000-0000-00002C000000}"/>
    <cellStyle name="Обычный 3" xfId="2" xr:uid="{00000000-0005-0000-0000-00002D000000}"/>
    <cellStyle name="Обычный 3 2" xfId="6" xr:uid="{00000000-0005-0000-0000-00002E000000}"/>
    <cellStyle name="Обычный 3 2 2" xfId="70" xr:uid="{00000000-0005-0000-0000-00002F000000}"/>
    <cellStyle name="Обычный 3 3" xfId="49" xr:uid="{00000000-0005-0000-0000-000030000000}"/>
    <cellStyle name="Обычный 3 3 2" xfId="72" xr:uid="{00000000-0005-0000-0000-000031000000}"/>
    <cellStyle name="Обычный 3 4" xfId="67" xr:uid="{00000000-0005-0000-0000-000032000000}"/>
    <cellStyle name="Обычный 4" xfId="3" xr:uid="{00000000-0005-0000-0000-000033000000}"/>
    <cellStyle name="Обычный 4 2" xfId="7" xr:uid="{00000000-0005-0000-0000-000034000000}"/>
    <cellStyle name="Обычный 4 2 2" xfId="51" xr:uid="{00000000-0005-0000-0000-000035000000}"/>
    <cellStyle name="Обычный 4 2 3" xfId="71" xr:uid="{00000000-0005-0000-0000-000036000000}"/>
    <cellStyle name="Обычный 4 3" xfId="50" xr:uid="{00000000-0005-0000-0000-000037000000}"/>
    <cellStyle name="Обычный 4 4" xfId="68" xr:uid="{00000000-0005-0000-0000-000038000000}"/>
    <cellStyle name="Обычный 5" xfId="52" xr:uid="{00000000-0005-0000-0000-000039000000}"/>
    <cellStyle name="Обычный 6" xfId="53" xr:uid="{00000000-0005-0000-0000-00003A000000}"/>
    <cellStyle name="Обычный 7" xfId="8" xr:uid="{00000000-0005-0000-0000-00003B000000}"/>
    <cellStyle name="Обычный_оконч." xfId="75" xr:uid="{00000000-0005-0000-0000-00003C000000}"/>
    <cellStyle name="Плохой 2" xfId="54" xr:uid="{00000000-0005-0000-0000-00003D000000}"/>
    <cellStyle name="Пояснение 2" xfId="55" xr:uid="{00000000-0005-0000-0000-00003E000000}"/>
    <cellStyle name="Примечание 2" xfId="56" xr:uid="{00000000-0005-0000-0000-00003F000000}"/>
    <cellStyle name="Примечание 2 2" xfId="57" xr:uid="{00000000-0005-0000-0000-000040000000}"/>
    <cellStyle name="Связанная ячейка 2" xfId="58" xr:uid="{00000000-0005-0000-0000-000041000000}"/>
    <cellStyle name="Стиль 1" xfId="4" xr:uid="{00000000-0005-0000-0000-000042000000}"/>
    <cellStyle name="Стиль 1 2" xfId="60" xr:uid="{00000000-0005-0000-0000-000043000000}"/>
    <cellStyle name="Стиль 1 2 2" xfId="61" xr:uid="{00000000-0005-0000-0000-000044000000}"/>
    <cellStyle name="Стиль 1 3" xfId="59" xr:uid="{00000000-0005-0000-0000-000045000000}"/>
    <cellStyle name="Текст предупреждения 2" xfId="62" xr:uid="{00000000-0005-0000-0000-000046000000}"/>
    <cellStyle name="Финансовый" xfId="76" builtinId="3"/>
    <cellStyle name="Финансовый 2" xfId="63" xr:uid="{00000000-0005-0000-0000-000048000000}"/>
    <cellStyle name="Финансовый 2 2" xfId="64" xr:uid="{00000000-0005-0000-0000-000049000000}"/>
    <cellStyle name="Финансовый 2 2 2" xfId="74" xr:uid="{00000000-0005-0000-0000-00004A000000}"/>
    <cellStyle name="Финансовый 2 3" xfId="73" xr:uid="{00000000-0005-0000-0000-00004B000000}"/>
    <cellStyle name="Хороший 2" xfId="65" xr:uid="{00000000-0005-0000-0000-00004C000000}"/>
  </cellStyles>
  <dxfs count="1"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E8E2CE"/>
      <color rgb="FFFFFF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theme" Target="theme/theme1.xml"/><Relationship Id="rId5" Type="http://schemas.openxmlformats.org/officeDocument/2006/relationships/chartsheet" Target="chartsheets/sheet4.xml"/><Relationship Id="rId10" Type="http://schemas.openxmlformats.org/officeDocument/2006/relationships/externalLink" Target="externalLinks/externalLink1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3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графики!$A$5</c:f>
              <c:strCache>
                <c:ptCount val="1"/>
                <c:pt idx="0">
                  <c:v> млн.руб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2.50871093904968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6F-4271-B37F-9F3F9682AF90}"/>
                </c:ext>
              </c:extLst>
            </c:dLbl>
            <c:dLbl>
              <c:idx val="1"/>
              <c:layout>
                <c:manualLayout>
                  <c:x val="1.3657056472036048E-3"/>
                  <c:y val="-1.0452962246040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6F-4271-B37F-9F3F9682AF90}"/>
                </c:ext>
              </c:extLst>
            </c:dLbl>
            <c:dLbl>
              <c:idx val="2"/>
              <c:layout>
                <c:manualLayout>
                  <c:x val="1.3657056472036048E-3"/>
                  <c:y val="-1.88153320428726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6F-4271-B37F-9F3F9682AF90}"/>
                </c:ext>
              </c:extLst>
            </c:dLbl>
            <c:dLbl>
              <c:idx val="3"/>
              <c:layout>
                <c:manualLayout>
                  <c:x val="0"/>
                  <c:y val="-2.0905924492080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6F-4271-B37F-9F3F9682AF90}"/>
                </c:ext>
              </c:extLst>
            </c:dLbl>
            <c:dLbl>
              <c:idx val="4"/>
              <c:layout>
                <c:manualLayout>
                  <c:x val="0"/>
                  <c:y val="-2.09059244920806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6F-4271-B37F-9F3F9682AF90}"/>
                </c:ext>
              </c:extLst>
            </c:dLbl>
            <c:dLbl>
              <c:idx val="5"/>
              <c:layout>
                <c:manualLayout>
                  <c:x val="1.3657056472036048E-3"/>
                  <c:y val="-2.09059244920806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6F-4271-B37F-9F3F9682AF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 i="0" baseline="0">
                    <a:solidFill>
                      <a:schemeClr val="accent2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графики!$B$4:$G$4</c:f>
              <c:strCache>
                <c:ptCount val="6"/>
                <c:pt idx="0">
                  <c:v>2015 г.</c:v>
                </c:pt>
                <c:pt idx="1">
                  <c:v>2016 г.</c:v>
                </c:pt>
                <c:pt idx="2">
                  <c:v>2017 г.</c:v>
                </c:pt>
                <c:pt idx="3">
                  <c:v>2018 г.</c:v>
                </c:pt>
                <c:pt idx="4">
                  <c:v>2019 г.</c:v>
                </c:pt>
                <c:pt idx="5">
                  <c:v>2020 г.</c:v>
                </c:pt>
              </c:strCache>
            </c:strRef>
          </c:cat>
          <c:val>
            <c:numRef>
              <c:f>графики!$B$5:$G$5</c:f>
              <c:numCache>
                <c:formatCode>General</c:formatCode>
                <c:ptCount val="6"/>
                <c:pt idx="0">
                  <c:v>14082</c:v>
                </c:pt>
                <c:pt idx="1">
                  <c:v>13793</c:v>
                </c:pt>
                <c:pt idx="2">
                  <c:v>15276</c:v>
                </c:pt>
                <c:pt idx="3">
                  <c:v>22327</c:v>
                </c:pt>
                <c:pt idx="4">
                  <c:v>22052</c:v>
                </c:pt>
                <c:pt idx="5">
                  <c:v>18417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16F-4271-B37F-9F3F9682A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36029512"/>
        <c:axId val="337608552"/>
        <c:axId val="0"/>
      </c:bar3DChart>
      <c:catAx>
        <c:axId val="336029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337608552"/>
        <c:crosses val="autoZero"/>
        <c:auto val="1"/>
        <c:lblAlgn val="ctr"/>
        <c:lblOffset val="100"/>
        <c:noMultiLvlLbl val="0"/>
      </c:catAx>
      <c:valAx>
        <c:axId val="3376085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3360295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67821265047765"/>
          <c:y val="0.20513979561248843"/>
          <c:w val="0.19268676454869021"/>
          <c:h val="8.1706443617462404E-2"/>
        </c:manualLayout>
      </c:layout>
      <c:overlay val="0"/>
      <c:txPr>
        <a:bodyPr/>
        <a:lstStyle/>
        <a:p>
          <a:pPr>
            <a:defRPr sz="1600" b="1"/>
          </a:pPr>
          <a:endParaRPr lang="ru-RU"/>
        </a:p>
      </c:txPr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графики!$A$26</c:f>
              <c:strCache>
                <c:ptCount val="1"/>
                <c:pt idx="0">
                  <c:v>СЗФО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графики!$B$25:$G$25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графики!$B$26:$G$26</c:f>
              <c:numCache>
                <c:formatCode>General</c:formatCode>
                <c:ptCount val="6"/>
                <c:pt idx="0">
                  <c:v>597</c:v>
                </c:pt>
                <c:pt idx="1">
                  <c:v>347</c:v>
                </c:pt>
                <c:pt idx="2">
                  <c:v>578</c:v>
                </c:pt>
                <c:pt idx="3">
                  <c:v>328</c:v>
                </c:pt>
                <c:pt idx="4">
                  <c:v>501</c:v>
                </c:pt>
                <c:pt idx="5">
                  <c:v>1533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B3-44FB-BCBB-E583A89A1193}"/>
            </c:ext>
          </c:extLst>
        </c:ser>
        <c:ser>
          <c:idx val="1"/>
          <c:order val="1"/>
          <c:tx>
            <c:strRef>
              <c:f>графики!$A$27</c:f>
              <c:strCache>
                <c:ptCount val="1"/>
                <c:pt idx="0">
                  <c:v>ПФО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графики!$B$25:$G$25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графики!$B$27:$G$27</c:f>
              <c:numCache>
                <c:formatCode>General</c:formatCode>
                <c:ptCount val="6"/>
                <c:pt idx="0">
                  <c:v>958</c:v>
                </c:pt>
                <c:pt idx="1">
                  <c:v>837</c:v>
                </c:pt>
                <c:pt idx="2">
                  <c:v>570</c:v>
                </c:pt>
                <c:pt idx="3">
                  <c:v>1050</c:v>
                </c:pt>
                <c:pt idx="4">
                  <c:v>2370</c:v>
                </c:pt>
                <c:pt idx="5">
                  <c:v>1740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B3-44FB-BCBB-E583A89A1193}"/>
            </c:ext>
          </c:extLst>
        </c:ser>
        <c:ser>
          <c:idx val="2"/>
          <c:order val="2"/>
          <c:tx>
            <c:strRef>
              <c:f>графики!$A$28</c:f>
              <c:strCache>
                <c:ptCount val="1"/>
                <c:pt idx="0">
                  <c:v>ЮФО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графики!$B$25:$G$25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графики!$B$28:$G$28</c:f>
              <c:numCache>
                <c:formatCode>General</c:formatCode>
                <c:ptCount val="6"/>
                <c:pt idx="2">
                  <c:v>125</c:v>
                </c:pt>
                <c:pt idx="3">
                  <c:v>116</c:v>
                </c:pt>
                <c:pt idx="4">
                  <c:v>166</c:v>
                </c:pt>
                <c:pt idx="5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B3-44FB-BCBB-E583A89A1193}"/>
            </c:ext>
          </c:extLst>
        </c:ser>
        <c:ser>
          <c:idx val="3"/>
          <c:order val="3"/>
          <c:tx>
            <c:strRef>
              <c:f>графики!$A$29</c:f>
              <c:strCache>
                <c:ptCount val="1"/>
                <c:pt idx="0">
                  <c:v>СКФО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графики!$B$25:$G$25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графики!$B$29:$G$29</c:f>
              <c:numCache>
                <c:formatCode>General</c:formatCode>
                <c:ptCount val="6"/>
                <c:pt idx="0">
                  <c:v>650</c:v>
                </c:pt>
                <c:pt idx="1">
                  <c:v>297</c:v>
                </c:pt>
                <c:pt idx="2">
                  <c:v>480</c:v>
                </c:pt>
                <c:pt idx="3">
                  <c:v>640</c:v>
                </c:pt>
                <c:pt idx="4">
                  <c:v>815</c:v>
                </c:pt>
                <c:pt idx="5">
                  <c:v>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B3-44FB-BCBB-E583A89A1193}"/>
            </c:ext>
          </c:extLst>
        </c:ser>
        <c:ser>
          <c:idx val="4"/>
          <c:order val="4"/>
          <c:tx>
            <c:strRef>
              <c:f>графики!$A$30</c:f>
              <c:strCache>
                <c:ptCount val="1"/>
                <c:pt idx="0">
                  <c:v>УФО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графики!$B$25:$G$25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графики!$B$30:$G$30</c:f>
              <c:numCache>
                <c:formatCode>General</c:formatCode>
                <c:ptCount val="6"/>
                <c:pt idx="0">
                  <c:v>2608</c:v>
                </c:pt>
                <c:pt idx="1">
                  <c:v>2947</c:v>
                </c:pt>
                <c:pt idx="2">
                  <c:v>1565</c:v>
                </c:pt>
                <c:pt idx="3">
                  <c:v>1340</c:v>
                </c:pt>
                <c:pt idx="4">
                  <c:v>1490</c:v>
                </c:pt>
                <c:pt idx="5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B3-44FB-BCBB-E583A89A1193}"/>
            </c:ext>
          </c:extLst>
        </c:ser>
        <c:ser>
          <c:idx val="5"/>
          <c:order val="5"/>
          <c:tx>
            <c:strRef>
              <c:f>графики!$A$31</c:f>
              <c:strCache>
                <c:ptCount val="1"/>
                <c:pt idx="0">
                  <c:v>СФО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графики!$B$25:$G$25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графики!$B$31:$G$31</c:f>
              <c:numCache>
                <c:formatCode>General</c:formatCode>
                <c:ptCount val="6"/>
                <c:pt idx="0">
                  <c:v>5713</c:v>
                </c:pt>
                <c:pt idx="1">
                  <c:v>5704</c:v>
                </c:pt>
                <c:pt idx="2">
                  <c:v>8085</c:v>
                </c:pt>
                <c:pt idx="3">
                  <c:v>13143</c:v>
                </c:pt>
                <c:pt idx="4">
                  <c:v>12166</c:v>
                </c:pt>
                <c:pt idx="5">
                  <c:v>10495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0B3-44FB-BCBB-E583A89A1193}"/>
            </c:ext>
          </c:extLst>
        </c:ser>
        <c:ser>
          <c:idx val="6"/>
          <c:order val="6"/>
          <c:tx>
            <c:strRef>
              <c:f>графики!$A$32</c:f>
              <c:strCache>
                <c:ptCount val="1"/>
                <c:pt idx="0">
                  <c:v>ДФО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графики!$B$25:$G$25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графики!$B$32:$G$32</c:f>
              <c:numCache>
                <c:formatCode>General</c:formatCode>
                <c:ptCount val="6"/>
                <c:pt idx="0">
                  <c:v>842</c:v>
                </c:pt>
                <c:pt idx="1">
                  <c:v>1645</c:v>
                </c:pt>
                <c:pt idx="2">
                  <c:v>3328</c:v>
                </c:pt>
                <c:pt idx="3">
                  <c:v>4080</c:v>
                </c:pt>
                <c:pt idx="4">
                  <c:v>2774</c:v>
                </c:pt>
                <c:pt idx="5">
                  <c:v>1596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0B3-44FB-BCBB-E583A89A1193}"/>
            </c:ext>
          </c:extLst>
        </c:ser>
        <c:ser>
          <c:idx val="7"/>
          <c:order val="7"/>
          <c:tx>
            <c:strRef>
              <c:f>графики!$A$33</c:f>
              <c:strCache>
                <c:ptCount val="1"/>
                <c:pt idx="0">
                  <c:v>Шельф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графики!$B$25:$G$25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графики!$B$33:$G$33</c:f>
              <c:numCache>
                <c:formatCode>General</c:formatCode>
                <c:ptCount val="6"/>
                <c:pt idx="0">
                  <c:v>1503</c:v>
                </c:pt>
                <c:pt idx="1">
                  <c:v>1196</c:v>
                </c:pt>
                <c:pt idx="2">
                  <c:v>395</c:v>
                </c:pt>
                <c:pt idx="3">
                  <c:v>230</c:v>
                </c:pt>
                <c:pt idx="4">
                  <c:v>320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0B3-44FB-BCBB-E583A89A1193}"/>
            </c:ext>
          </c:extLst>
        </c:ser>
        <c:ser>
          <c:idx val="8"/>
          <c:order val="8"/>
          <c:tx>
            <c:strRef>
              <c:f>графики!$A$34</c:f>
              <c:strCache>
                <c:ptCount val="1"/>
                <c:pt idx="0">
                  <c:v>Роснедра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графики!$B$25:$G$25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графики!$B$34:$G$34</c:f>
              <c:numCache>
                <c:formatCode>General</c:formatCode>
                <c:ptCount val="6"/>
                <c:pt idx="0">
                  <c:v>1210</c:v>
                </c:pt>
                <c:pt idx="1">
                  <c:v>820</c:v>
                </c:pt>
                <c:pt idx="2">
                  <c:v>150</c:v>
                </c:pt>
                <c:pt idx="3">
                  <c:v>1400</c:v>
                </c:pt>
                <c:pt idx="4">
                  <c:v>1450</c:v>
                </c:pt>
                <c:pt idx="5">
                  <c:v>1450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B3-44FB-BCBB-E583A89A1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956008"/>
        <c:axId val="340462904"/>
      </c:areaChart>
      <c:catAx>
        <c:axId val="335956008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crossAx val="340462904"/>
        <c:crosses val="autoZero"/>
        <c:auto val="1"/>
        <c:lblAlgn val="ctr"/>
        <c:lblOffset val="100"/>
        <c:noMultiLvlLbl val="0"/>
      </c:catAx>
      <c:valAx>
        <c:axId val="340462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35956008"/>
        <c:crosses val="autoZero"/>
        <c:crossBetween val="midCat"/>
      </c:valAx>
    </c:plotArea>
    <c:legend>
      <c:legendPos val="r"/>
      <c:overlay val="0"/>
    </c:legend>
    <c:plotVisOnly val="1"/>
    <c:dispBlanksAs val="zero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графики!$A$26</c:f>
              <c:strCache>
                <c:ptCount val="1"/>
                <c:pt idx="0">
                  <c:v>СЗФО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графики!$B$25:$G$25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графики!$B$26:$G$26</c:f>
              <c:numCache>
                <c:formatCode>General</c:formatCode>
                <c:ptCount val="6"/>
                <c:pt idx="0">
                  <c:v>597</c:v>
                </c:pt>
                <c:pt idx="1">
                  <c:v>347</c:v>
                </c:pt>
                <c:pt idx="2">
                  <c:v>578</c:v>
                </c:pt>
                <c:pt idx="3">
                  <c:v>328</c:v>
                </c:pt>
                <c:pt idx="4">
                  <c:v>501</c:v>
                </c:pt>
                <c:pt idx="5">
                  <c:v>1533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27-4A23-A95A-2BC0BF620DE6}"/>
            </c:ext>
          </c:extLst>
        </c:ser>
        <c:ser>
          <c:idx val="1"/>
          <c:order val="1"/>
          <c:tx>
            <c:strRef>
              <c:f>графики!$A$27</c:f>
              <c:strCache>
                <c:ptCount val="1"/>
                <c:pt idx="0">
                  <c:v>ПФО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графики!$B$25:$G$25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графики!$B$27:$G$27</c:f>
              <c:numCache>
                <c:formatCode>General</c:formatCode>
                <c:ptCount val="6"/>
                <c:pt idx="0">
                  <c:v>958</c:v>
                </c:pt>
                <c:pt idx="1">
                  <c:v>837</c:v>
                </c:pt>
                <c:pt idx="2">
                  <c:v>570</c:v>
                </c:pt>
                <c:pt idx="3">
                  <c:v>1050</c:v>
                </c:pt>
                <c:pt idx="4">
                  <c:v>2370</c:v>
                </c:pt>
                <c:pt idx="5">
                  <c:v>1740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27-4A23-A95A-2BC0BF620DE6}"/>
            </c:ext>
          </c:extLst>
        </c:ser>
        <c:ser>
          <c:idx val="2"/>
          <c:order val="2"/>
          <c:tx>
            <c:strRef>
              <c:f>графики!$A$28</c:f>
              <c:strCache>
                <c:ptCount val="1"/>
                <c:pt idx="0">
                  <c:v>ЮФО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графики!$B$25:$G$25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графики!$B$28:$G$28</c:f>
              <c:numCache>
                <c:formatCode>General</c:formatCode>
                <c:ptCount val="6"/>
                <c:pt idx="2">
                  <c:v>125</c:v>
                </c:pt>
                <c:pt idx="3">
                  <c:v>116</c:v>
                </c:pt>
                <c:pt idx="4">
                  <c:v>166</c:v>
                </c:pt>
                <c:pt idx="5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27-4A23-A95A-2BC0BF620DE6}"/>
            </c:ext>
          </c:extLst>
        </c:ser>
        <c:ser>
          <c:idx val="3"/>
          <c:order val="3"/>
          <c:tx>
            <c:strRef>
              <c:f>графики!$A$29</c:f>
              <c:strCache>
                <c:ptCount val="1"/>
                <c:pt idx="0">
                  <c:v>СКФО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графики!$B$25:$G$25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графики!$B$29:$G$29</c:f>
              <c:numCache>
                <c:formatCode>General</c:formatCode>
                <c:ptCount val="6"/>
                <c:pt idx="0">
                  <c:v>650</c:v>
                </c:pt>
                <c:pt idx="1">
                  <c:v>297</c:v>
                </c:pt>
                <c:pt idx="2">
                  <c:v>480</c:v>
                </c:pt>
                <c:pt idx="3">
                  <c:v>640</c:v>
                </c:pt>
                <c:pt idx="4">
                  <c:v>815</c:v>
                </c:pt>
                <c:pt idx="5">
                  <c:v>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27-4A23-A95A-2BC0BF620DE6}"/>
            </c:ext>
          </c:extLst>
        </c:ser>
        <c:ser>
          <c:idx val="4"/>
          <c:order val="4"/>
          <c:tx>
            <c:strRef>
              <c:f>графики!$A$30</c:f>
              <c:strCache>
                <c:ptCount val="1"/>
                <c:pt idx="0">
                  <c:v>УФО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графики!$B$25:$G$25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графики!$B$30:$G$30</c:f>
              <c:numCache>
                <c:formatCode>General</c:formatCode>
                <c:ptCount val="6"/>
                <c:pt idx="0">
                  <c:v>2608</c:v>
                </c:pt>
                <c:pt idx="1">
                  <c:v>2947</c:v>
                </c:pt>
                <c:pt idx="2">
                  <c:v>1565</c:v>
                </c:pt>
                <c:pt idx="3">
                  <c:v>1340</c:v>
                </c:pt>
                <c:pt idx="4">
                  <c:v>1490</c:v>
                </c:pt>
                <c:pt idx="5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27-4A23-A95A-2BC0BF620DE6}"/>
            </c:ext>
          </c:extLst>
        </c:ser>
        <c:ser>
          <c:idx val="5"/>
          <c:order val="5"/>
          <c:tx>
            <c:strRef>
              <c:f>графики!$A$31</c:f>
              <c:strCache>
                <c:ptCount val="1"/>
                <c:pt idx="0">
                  <c:v>СФО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графики!$B$25:$G$25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графики!$B$31:$G$31</c:f>
              <c:numCache>
                <c:formatCode>General</c:formatCode>
                <c:ptCount val="6"/>
                <c:pt idx="0">
                  <c:v>5713</c:v>
                </c:pt>
                <c:pt idx="1">
                  <c:v>5704</c:v>
                </c:pt>
                <c:pt idx="2">
                  <c:v>8085</c:v>
                </c:pt>
                <c:pt idx="3">
                  <c:v>13143</c:v>
                </c:pt>
                <c:pt idx="4">
                  <c:v>12166</c:v>
                </c:pt>
                <c:pt idx="5">
                  <c:v>10495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C27-4A23-A95A-2BC0BF620DE6}"/>
            </c:ext>
          </c:extLst>
        </c:ser>
        <c:ser>
          <c:idx val="6"/>
          <c:order val="6"/>
          <c:tx>
            <c:strRef>
              <c:f>графики!$A$32</c:f>
              <c:strCache>
                <c:ptCount val="1"/>
                <c:pt idx="0">
                  <c:v>ДФО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графики!$B$25:$G$25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графики!$B$32:$G$32</c:f>
              <c:numCache>
                <c:formatCode>General</c:formatCode>
                <c:ptCount val="6"/>
                <c:pt idx="0">
                  <c:v>842</c:v>
                </c:pt>
                <c:pt idx="1">
                  <c:v>1645</c:v>
                </c:pt>
                <c:pt idx="2">
                  <c:v>3328</c:v>
                </c:pt>
                <c:pt idx="3">
                  <c:v>4080</c:v>
                </c:pt>
                <c:pt idx="4">
                  <c:v>2774</c:v>
                </c:pt>
                <c:pt idx="5">
                  <c:v>1596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C27-4A23-A95A-2BC0BF620DE6}"/>
            </c:ext>
          </c:extLst>
        </c:ser>
        <c:ser>
          <c:idx val="7"/>
          <c:order val="7"/>
          <c:tx>
            <c:strRef>
              <c:f>графики!$A$33</c:f>
              <c:strCache>
                <c:ptCount val="1"/>
                <c:pt idx="0">
                  <c:v>Шельф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графики!$B$25:$G$25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графики!$B$33:$G$33</c:f>
              <c:numCache>
                <c:formatCode>General</c:formatCode>
                <c:ptCount val="6"/>
                <c:pt idx="0">
                  <c:v>1503</c:v>
                </c:pt>
                <c:pt idx="1">
                  <c:v>1196</c:v>
                </c:pt>
                <c:pt idx="2">
                  <c:v>395</c:v>
                </c:pt>
                <c:pt idx="3">
                  <c:v>230</c:v>
                </c:pt>
                <c:pt idx="4">
                  <c:v>320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C27-4A23-A95A-2BC0BF620DE6}"/>
            </c:ext>
          </c:extLst>
        </c:ser>
        <c:ser>
          <c:idx val="8"/>
          <c:order val="8"/>
          <c:tx>
            <c:strRef>
              <c:f>графики!$A$34</c:f>
              <c:strCache>
                <c:ptCount val="1"/>
                <c:pt idx="0">
                  <c:v>Роснедра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графики!$B$25:$G$25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графики!$B$34:$G$34</c:f>
              <c:numCache>
                <c:formatCode>General</c:formatCode>
                <c:ptCount val="6"/>
                <c:pt idx="0">
                  <c:v>1210</c:v>
                </c:pt>
                <c:pt idx="1">
                  <c:v>820</c:v>
                </c:pt>
                <c:pt idx="2">
                  <c:v>150</c:v>
                </c:pt>
                <c:pt idx="3">
                  <c:v>1400</c:v>
                </c:pt>
                <c:pt idx="4">
                  <c:v>1450</c:v>
                </c:pt>
                <c:pt idx="5">
                  <c:v>1450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C27-4A23-A95A-2BC0BF620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41384480"/>
        <c:axId val="341026720"/>
        <c:axId val="0"/>
      </c:bar3DChart>
      <c:catAx>
        <c:axId val="341384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341026720"/>
        <c:crosses val="autoZero"/>
        <c:auto val="1"/>
        <c:lblAlgn val="ctr"/>
        <c:lblOffset val="100"/>
        <c:noMultiLvlLbl val="0"/>
      </c:catAx>
      <c:valAx>
        <c:axId val="341026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34138448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b="1"/>
          </a:pPr>
          <a:endParaRPr lang="ru-RU"/>
        </a:p>
      </c:txPr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графики!$A$40</c:f>
              <c:strCache>
                <c:ptCount val="1"/>
                <c:pt idx="0">
                  <c:v>СЗФО</c:v>
                </c:pt>
              </c:strCache>
            </c:strRef>
          </c:tx>
          <c:invertIfNegative val="0"/>
          <c:cat>
            <c:numRef>
              <c:f>графики!$B$39:$G$39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графики!$B$40:$G$40</c:f>
              <c:numCache>
                <c:formatCode>General</c:formatCode>
                <c:ptCount val="6"/>
                <c:pt idx="0">
                  <c:v>172</c:v>
                </c:pt>
                <c:pt idx="3">
                  <c:v>280</c:v>
                </c:pt>
                <c:pt idx="4">
                  <c:v>582</c:v>
                </c:pt>
                <c:pt idx="5">
                  <c:v>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98-40C4-83CD-EB53B3F1D43D}"/>
            </c:ext>
          </c:extLst>
        </c:ser>
        <c:ser>
          <c:idx val="1"/>
          <c:order val="1"/>
          <c:tx>
            <c:strRef>
              <c:f>графики!$A$41</c:f>
              <c:strCache>
                <c:ptCount val="1"/>
                <c:pt idx="0">
                  <c:v>ПФО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графики!$B$39:$G$39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графики!$B$41:$G$41</c:f>
              <c:numCache>
                <c:formatCode>General</c:formatCode>
                <c:ptCount val="6"/>
                <c:pt idx="0">
                  <c:v>2200</c:v>
                </c:pt>
                <c:pt idx="1">
                  <c:v>1200</c:v>
                </c:pt>
                <c:pt idx="2">
                  <c:v>200</c:v>
                </c:pt>
                <c:pt idx="3">
                  <c:v>1400</c:v>
                </c:pt>
                <c:pt idx="4">
                  <c:v>3270</c:v>
                </c:pt>
                <c:pt idx="5">
                  <c:v>2400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98-40C4-83CD-EB53B3F1D43D}"/>
            </c:ext>
          </c:extLst>
        </c:ser>
        <c:ser>
          <c:idx val="2"/>
          <c:order val="2"/>
          <c:tx>
            <c:strRef>
              <c:f>графики!$A$42</c:f>
              <c:strCache>
                <c:ptCount val="1"/>
                <c:pt idx="0">
                  <c:v>ЮФО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графики!$B$39:$G$39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графики!$B$42:$G$42</c:f>
              <c:numCache>
                <c:formatCode>General</c:formatCode>
                <c:ptCount val="6"/>
                <c:pt idx="2">
                  <c:v>400</c:v>
                </c:pt>
                <c:pt idx="3">
                  <c:v>200</c:v>
                </c:pt>
                <c:pt idx="4">
                  <c:v>380</c:v>
                </c:pt>
                <c:pt idx="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98-40C4-83CD-EB53B3F1D43D}"/>
            </c:ext>
          </c:extLst>
        </c:ser>
        <c:ser>
          <c:idx val="3"/>
          <c:order val="3"/>
          <c:tx>
            <c:strRef>
              <c:f>графики!$A$43</c:f>
              <c:strCache>
                <c:ptCount val="1"/>
                <c:pt idx="0">
                  <c:v>СКФО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графики!$B$39:$G$39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графики!$B$43:$G$43</c:f>
              <c:numCache>
                <c:formatCode>General</c:formatCode>
                <c:ptCount val="6"/>
                <c:pt idx="0">
                  <c:v>1650</c:v>
                </c:pt>
                <c:pt idx="1">
                  <c:v>350</c:v>
                </c:pt>
                <c:pt idx="3">
                  <c:v>100</c:v>
                </c:pt>
                <c:pt idx="4">
                  <c:v>200</c:v>
                </c:pt>
                <c:pt idx="5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98-40C4-83CD-EB53B3F1D43D}"/>
            </c:ext>
          </c:extLst>
        </c:ser>
        <c:ser>
          <c:idx val="4"/>
          <c:order val="4"/>
          <c:tx>
            <c:strRef>
              <c:f>графики!$A$44</c:f>
              <c:strCache>
                <c:ptCount val="1"/>
                <c:pt idx="0">
                  <c:v>УФО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графики!$B$39:$G$39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графики!$B$44:$G$44</c:f>
              <c:numCache>
                <c:formatCode>General</c:formatCode>
                <c:ptCount val="6"/>
                <c:pt idx="0">
                  <c:v>3100</c:v>
                </c:pt>
                <c:pt idx="1">
                  <c:v>3330</c:v>
                </c:pt>
                <c:pt idx="2">
                  <c:v>1030</c:v>
                </c:pt>
                <c:pt idx="3">
                  <c:v>2200</c:v>
                </c:pt>
                <c:pt idx="4">
                  <c:v>2100</c:v>
                </c:pt>
                <c:pt idx="5">
                  <c:v>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198-40C4-83CD-EB53B3F1D43D}"/>
            </c:ext>
          </c:extLst>
        </c:ser>
        <c:ser>
          <c:idx val="5"/>
          <c:order val="5"/>
          <c:tx>
            <c:strRef>
              <c:f>графики!$A$45</c:f>
              <c:strCache>
                <c:ptCount val="1"/>
                <c:pt idx="0">
                  <c:v>СФО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графики!$B$39:$G$39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графики!$B$45:$G$45</c:f>
              <c:numCache>
                <c:formatCode>General</c:formatCode>
                <c:ptCount val="6"/>
                <c:pt idx="0">
                  <c:v>6215</c:v>
                </c:pt>
                <c:pt idx="1">
                  <c:v>4786</c:v>
                </c:pt>
                <c:pt idx="2">
                  <c:v>6630</c:v>
                </c:pt>
                <c:pt idx="3">
                  <c:v>9416</c:v>
                </c:pt>
                <c:pt idx="4">
                  <c:v>11180</c:v>
                </c:pt>
                <c:pt idx="5">
                  <c:v>10510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198-40C4-83CD-EB53B3F1D43D}"/>
            </c:ext>
          </c:extLst>
        </c:ser>
        <c:ser>
          <c:idx val="6"/>
          <c:order val="6"/>
          <c:tx>
            <c:strRef>
              <c:f>графики!$A$46</c:f>
              <c:strCache>
                <c:ptCount val="1"/>
                <c:pt idx="0">
                  <c:v>ДФО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графики!$B$39:$G$39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графики!$B$46:$G$46</c:f>
              <c:numCache>
                <c:formatCode>General</c:formatCode>
                <c:ptCount val="6"/>
                <c:pt idx="0">
                  <c:v>660</c:v>
                </c:pt>
                <c:pt idx="1">
                  <c:v>2230</c:v>
                </c:pt>
                <c:pt idx="2">
                  <c:v>6745</c:v>
                </c:pt>
                <c:pt idx="3">
                  <c:v>7455</c:v>
                </c:pt>
                <c:pt idx="4">
                  <c:v>4930</c:v>
                </c:pt>
                <c:pt idx="5">
                  <c:v>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198-40C4-83CD-EB53B3F1D43D}"/>
            </c:ext>
          </c:extLst>
        </c:ser>
        <c:ser>
          <c:idx val="7"/>
          <c:order val="7"/>
          <c:tx>
            <c:strRef>
              <c:f>графики!$A$47</c:f>
              <c:strCache>
                <c:ptCount val="1"/>
                <c:pt idx="0">
                  <c:v>Шельф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графики!$B$39:$G$39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графики!$B$47:$G$47</c:f>
              <c:numCache>
                <c:formatCode>General</c:formatCode>
                <c:ptCount val="6"/>
                <c:pt idx="0">
                  <c:v>6421</c:v>
                </c:pt>
                <c:pt idx="1">
                  <c:v>2982</c:v>
                </c:pt>
                <c:pt idx="2">
                  <c:v>500</c:v>
                </c:pt>
                <c:pt idx="4">
                  <c:v>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198-40C4-83CD-EB53B3F1D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41114296"/>
        <c:axId val="341447168"/>
        <c:axId val="0"/>
      </c:bar3DChart>
      <c:catAx>
        <c:axId val="341114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341447168"/>
        <c:crosses val="autoZero"/>
        <c:auto val="1"/>
        <c:lblAlgn val="ctr"/>
        <c:lblOffset val="100"/>
        <c:noMultiLvlLbl val="0"/>
      </c:catAx>
      <c:valAx>
        <c:axId val="3414471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34111429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b="1"/>
          </a:pPr>
          <a:endParaRPr lang="ru-RU"/>
        </a:p>
      </c:txPr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графики!$A$59</c:f>
              <c:strCache>
                <c:ptCount val="1"/>
                <c:pt idx="0">
                  <c:v>СЗФО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графики!$B$58:$G$58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графики!$B$59:$G$59</c:f>
              <c:numCache>
                <c:formatCode>General</c:formatCode>
                <c:ptCount val="6"/>
                <c:pt idx="2">
                  <c:v>2300</c:v>
                </c:pt>
                <c:pt idx="4">
                  <c:v>582</c:v>
                </c:pt>
                <c:pt idx="5">
                  <c:v>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2A-4729-AA21-D1D93625DCDB}"/>
            </c:ext>
          </c:extLst>
        </c:ser>
        <c:ser>
          <c:idx val="1"/>
          <c:order val="1"/>
          <c:tx>
            <c:strRef>
              <c:f>графики!$A$60</c:f>
              <c:strCache>
                <c:ptCount val="1"/>
                <c:pt idx="0">
                  <c:v>ПФО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графики!$B$58:$G$58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графики!$B$60:$G$60</c:f>
              <c:numCache>
                <c:formatCode>General</c:formatCode>
                <c:ptCount val="6"/>
                <c:pt idx="1">
                  <c:v>3000</c:v>
                </c:pt>
                <c:pt idx="2">
                  <c:v>2000</c:v>
                </c:pt>
                <c:pt idx="3">
                  <c:v>2000</c:v>
                </c:pt>
                <c:pt idx="4">
                  <c:v>4700</c:v>
                </c:pt>
                <c:pt idx="5">
                  <c:v>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2A-4729-AA21-D1D93625DCDB}"/>
            </c:ext>
          </c:extLst>
        </c:ser>
        <c:ser>
          <c:idx val="2"/>
          <c:order val="2"/>
          <c:tx>
            <c:strRef>
              <c:f>графики!$A$61</c:f>
              <c:strCache>
                <c:ptCount val="1"/>
                <c:pt idx="0">
                  <c:v>СКФО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графики!$B$58:$G$58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графики!$B$61:$G$61</c:f>
              <c:numCache>
                <c:formatCode>General</c:formatCode>
                <c:ptCount val="6"/>
                <c:pt idx="2">
                  <c:v>3500</c:v>
                </c:pt>
                <c:pt idx="3">
                  <c:v>2000</c:v>
                </c:pt>
                <c:pt idx="4">
                  <c:v>800</c:v>
                </c:pt>
                <c:pt idx="5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2A-4729-AA21-D1D93625DCDB}"/>
            </c:ext>
          </c:extLst>
        </c:ser>
        <c:ser>
          <c:idx val="3"/>
          <c:order val="3"/>
          <c:tx>
            <c:strRef>
              <c:f>графики!$A$62</c:f>
              <c:strCache>
                <c:ptCount val="1"/>
                <c:pt idx="0">
                  <c:v>УФО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графики!$B$58:$G$58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графики!$B$62:$G$62</c:f>
              <c:numCache>
                <c:formatCode>General</c:formatCode>
                <c:ptCount val="6"/>
                <c:pt idx="0">
                  <c:v>300</c:v>
                </c:pt>
                <c:pt idx="1">
                  <c:v>4300</c:v>
                </c:pt>
                <c:pt idx="2">
                  <c:v>600</c:v>
                </c:pt>
                <c:pt idx="4">
                  <c:v>2570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2A-4729-AA21-D1D93625DCDB}"/>
            </c:ext>
          </c:extLst>
        </c:ser>
        <c:ser>
          <c:idx val="4"/>
          <c:order val="4"/>
          <c:tx>
            <c:strRef>
              <c:f>графики!$A$63</c:f>
              <c:strCache>
                <c:ptCount val="1"/>
                <c:pt idx="0">
                  <c:v>СФО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-1.25581390749628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2A-4729-AA21-D1D93625DCD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графики!$B$58:$G$58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графики!$B$63:$G$63</c:f>
              <c:numCache>
                <c:formatCode>General</c:formatCode>
                <c:ptCount val="6"/>
                <c:pt idx="0">
                  <c:v>940</c:v>
                </c:pt>
                <c:pt idx="1">
                  <c:v>3400</c:v>
                </c:pt>
                <c:pt idx="2">
                  <c:v>11400</c:v>
                </c:pt>
                <c:pt idx="3">
                  <c:v>2730</c:v>
                </c:pt>
                <c:pt idx="4">
                  <c:v>13500</c:v>
                </c:pt>
                <c:pt idx="5">
                  <c:v>10200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2A-4729-AA21-D1D93625DCDB}"/>
            </c:ext>
          </c:extLst>
        </c:ser>
        <c:ser>
          <c:idx val="5"/>
          <c:order val="5"/>
          <c:tx>
            <c:strRef>
              <c:f>графики!$A$64</c:f>
              <c:strCache>
                <c:ptCount val="1"/>
                <c:pt idx="0">
                  <c:v>ДФО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графики!$B$58:$G$58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графики!$B$64:$G$64</c:f>
              <c:numCache>
                <c:formatCode>General</c:formatCode>
                <c:ptCount val="6"/>
                <c:pt idx="0">
                  <c:v>2200</c:v>
                </c:pt>
                <c:pt idx="2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82A-4729-AA21-D1D93625D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41457160"/>
        <c:axId val="341280736"/>
        <c:axId val="0"/>
      </c:bar3DChart>
      <c:catAx>
        <c:axId val="341457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ru-RU"/>
          </a:p>
        </c:txPr>
        <c:crossAx val="341280736"/>
        <c:crosses val="autoZero"/>
        <c:auto val="1"/>
        <c:lblAlgn val="ctr"/>
        <c:lblOffset val="100"/>
        <c:noMultiLvlLbl val="0"/>
      </c:catAx>
      <c:valAx>
        <c:axId val="3412807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ru-RU"/>
          </a:p>
        </c:txPr>
        <c:crossAx val="34145716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200" b="1"/>
          </a:pPr>
          <a:endParaRPr lang="ru-RU"/>
        </a:p>
      </c:txPr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графики!$A$51</c:f>
              <c:strCache>
                <c:ptCount val="1"/>
                <c:pt idx="0">
                  <c:v>Сейсморазведка 2Д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графики!$B$50:$G$50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графики!$B$51:$G$51</c:f>
              <c:numCache>
                <c:formatCode>General</c:formatCode>
                <c:ptCount val="6"/>
                <c:pt idx="0">
                  <c:v>9616</c:v>
                </c:pt>
                <c:pt idx="1">
                  <c:v>8193</c:v>
                </c:pt>
                <c:pt idx="2">
                  <c:v>8402</c:v>
                </c:pt>
                <c:pt idx="3">
                  <c:v>12325</c:v>
                </c:pt>
                <c:pt idx="4">
                  <c:v>13108</c:v>
                </c:pt>
                <c:pt idx="5">
                  <c:v>10886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91-4BF7-B01C-099ECE6CDC39}"/>
            </c:ext>
          </c:extLst>
        </c:ser>
        <c:ser>
          <c:idx val="1"/>
          <c:order val="1"/>
          <c:tx>
            <c:strRef>
              <c:f>графики!$A$52</c:f>
              <c:strCache>
                <c:ptCount val="1"/>
                <c:pt idx="0">
                  <c:v>Параметрическое бурение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графики!$B$50:$G$50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графики!$B$52:$G$52</c:f>
              <c:numCache>
                <c:formatCode>General</c:formatCode>
                <c:ptCount val="6"/>
                <c:pt idx="0">
                  <c:v>1679</c:v>
                </c:pt>
                <c:pt idx="1">
                  <c:v>3702</c:v>
                </c:pt>
                <c:pt idx="2">
                  <c:v>5653</c:v>
                </c:pt>
                <c:pt idx="3">
                  <c:v>7357</c:v>
                </c:pt>
                <c:pt idx="4">
                  <c:v>6615</c:v>
                </c:pt>
                <c:pt idx="5">
                  <c:v>5330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91-4BF7-B01C-099ECE6CDC39}"/>
            </c:ext>
          </c:extLst>
        </c:ser>
        <c:ser>
          <c:idx val="2"/>
          <c:order val="2"/>
          <c:tx>
            <c:strRef>
              <c:f>графики!$A$53</c:f>
              <c:strCache>
                <c:ptCount val="1"/>
                <c:pt idx="0">
                  <c:v>производственная тематика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графики!$B$50:$G$50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графики!$B$53:$G$53</c:f>
              <c:numCache>
                <c:formatCode>General</c:formatCode>
                <c:ptCount val="6"/>
                <c:pt idx="0">
                  <c:v>1202</c:v>
                </c:pt>
                <c:pt idx="1">
                  <c:v>1020</c:v>
                </c:pt>
                <c:pt idx="2">
                  <c:v>175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91-4BF7-B01C-099ECE6CDC39}"/>
            </c:ext>
          </c:extLst>
        </c:ser>
        <c:ser>
          <c:idx val="3"/>
          <c:order val="3"/>
          <c:tx>
            <c:strRef>
              <c:f>графики!$A$54</c:f>
              <c:strCache>
                <c:ptCount val="1"/>
                <c:pt idx="0">
                  <c:v>Тематические работы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графики!$B$50:$G$50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графики!$B$54:$G$54</c:f>
              <c:numCache>
                <c:formatCode>General</c:formatCode>
                <c:ptCount val="6"/>
                <c:pt idx="0">
                  <c:v>1585</c:v>
                </c:pt>
                <c:pt idx="1">
                  <c:v>954</c:v>
                </c:pt>
                <c:pt idx="2">
                  <c:v>1076</c:v>
                </c:pt>
                <c:pt idx="3">
                  <c:v>2615</c:v>
                </c:pt>
                <c:pt idx="4">
                  <c:v>2329</c:v>
                </c:pt>
                <c:pt idx="5">
                  <c:v>2201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91-4BF7-B01C-099ECE6CD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41281912"/>
        <c:axId val="341282304"/>
        <c:axId val="0"/>
      </c:bar3DChart>
      <c:catAx>
        <c:axId val="341281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ru-RU"/>
          </a:p>
        </c:txPr>
        <c:crossAx val="341282304"/>
        <c:crosses val="autoZero"/>
        <c:auto val="1"/>
        <c:lblAlgn val="ctr"/>
        <c:lblOffset val="100"/>
        <c:noMultiLvlLbl val="0"/>
      </c:catAx>
      <c:valAx>
        <c:axId val="341282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3412819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b="1"/>
          </a:pPr>
          <a:endParaRPr lang="ru-RU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1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06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06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106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106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10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34924</xdr:colOff>
      <xdr:row>20</xdr:row>
      <xdr:rowOff>492125</xdr:rowOff>
    </xdr:from>
    <xdr:to>
      <xdr:col>10</xdr:col>
      <xdr:colOff>15874</xdr:colOff>
      <xdr:row>20</xdr:row>
      <xdr:rowOff>944563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2AF75F1-899C-4DA8-8486-24E8F296D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34549" y="7556500"/>
          <a:ext cx="1393825" cy="452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50800</xdr:colOff>
      <xdr:row>20</xdr:row>
      <xdr:rowOff>527050</xdr:rowOff>
    </xdr:from>
    <xdr:to>
      <xdr:col>8</xdr:col>
      <xdr:colOff>1050925</xdr:colOff>
      <xdr:row>20</xdr:row>
      <xdr:rowOff>992188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43FBEF9-E4F8-4BCF-AC6C-0B9C1C1F8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1550" y="7591425"/>
          <a:ext cx="1000125" cy="465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22</xdr:row>
      <xdr:rowOff>0</xdr:rowOff>
    </xdr:from>
    <xdr:to>
      <xdr:col>10</xdr:col>
      <xdr:colOff>1371600</xdr:colOff>
      <xdr:row>22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021E5DA-C13A-40E8-A422-A01C15CE4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4275" y="5781675"/>
          <a:ext cx="1352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22</xdr:row>
      <xdr:rowOff>0</xdr:rowOff>
    </xdr:from>
    <xdr:to>
      <xdr:col>10</xdr:col>
      <xdr:colOff>1371600</xdr:colOff>
      <xdr:row>22</xdr:row>
      <xdr:rowOff>0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id="{9A2B30AA-13C4-441D-A311-8ABBC2D4F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4275" y="5781675"/>
          <a:ext cx="1352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22</xdr:row>
      <xdr:rowOff>0</xdr:rowOff>
    </xdr:from>
    <xdr:to>
      <xdr:col>10</xdr:col>
      <xdr:colOff>1371600</xdr:colOff>
      <xdr:row>22</xdr:row>
      <xdr:rowOff>0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F8076DD6-C6D3-442D-A304-384E740C4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4275" y="5781675"/>
          <a:ext cx="1352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22</xdr:row>
      <xdr:rowOff>0</xdr:rowOff>
    </xdr:from>
    <xdr:to>
      <xdr:col>10</xdr:col>
      <xdr:colOff>1371600</xdr:colOff>
      <xdr:row>22</xdr:row>
      <xdr:rowOff>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18CE4D21-242D-49F6-A01D-7ABD844A3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4275" y="5781675"/>
          <a:ext cx="1352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22</xdr:row>
      <xdr:rowOff>0</xdr:rowOff>
    </xdr:from>
    <xdr:to>
      <xdr:col>10</xdr:col>
      <xdr:colOff>1371600</xdr:colOff>
      <xdr:row>22</xdr:row>
      <xdr:rowOff>0</xdr:rowOff>
    </xdr:to>
    <xdr:pic>
      <xdr:nvPicPr>
        <xdr:cNvPr id="10" name="Picture 5">
          <a:extLst>
            <a:ext uri="{FF2B5EF4-FFF2-40B4-BE49-F238E27FC236}">
              <a16:creationId xmlns:a16="http://schemas.microsoft.com/office/drawing/2014/main" id="{7FB95E20-F638-42B9-909C-01B9BBB10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4275" y="5781675"/>
          <a:ext cx="1352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22</xdr:row>
      <xdr:rowOff>0</xdr:rowOff>
    </xdr:from>
    <xdr:to>
      <xdr:col>10</xdr:col>
      <xdr:colOff>1371600</xdr:colOff>
      <xdr:row>22</xdr:row>
      <xdr:rowOff>0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2FAA94D2-FF78-4CE3-BA4C-3456C47F8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4275" y="5781675"/>
          <a:ext cx="1352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22</xdr:row>
      <xdr:rowOff>0</xdr:rowOff>
    </xdr:from>
    <xdr:to>
      <xdr:col>10</xdr:col>
      <xdr:colOff>1371600</xdr:colOff>
      <xdr:row>22</xdr:row>
      <xdr:rowOff>0</xdr:rowOff>
    </xdr:to>
    <xdr:pic>
      <xdr:nvPicPr>
        <xdr:cNvPr id="12" name="Picture 5">
          <a:extLst>
            <a:ext uri="{FF2B5EF4-FFF2-40B4-BE49-F238E27FC236}">
              <a16:creationId xmlns:a16="http://schemas.microsoft.com/office/drawing/2014/main" id="{D17F33DA-C47E-41AC-AAFF-C6CF5731B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4275" y="5781675"/>
          <a:ext cx="1352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22</xdr:row>
      <xdr:rowOff>0</xdr:rowOff>
    </xdr:from>
    <xdr:to>
      <xdr:col>10</xdr:col>
      <xdr:colOff>1371600</xdr:colOff>
      <xdr:row>22</xdr:row>
      <xdr:rowOff>0</xdr:rowOff>
    </xdr:to>
    <xdr:pic>
      <xdr:nvPicPr>
        <xdr:cNvPr id="13" name="Picture 5">
          <a:extLst>
            <a:ext uri="{FF2B5EF4-FFF2-40B4-BE49-F238E27FC236}">
              <a16:creationId xmlns:a16="http://schemas.microsoft.com/office/drawing/2014/main" id="{58E4D5AC-0536-46AF-9F99-CF194A9C7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4275" y="5781675"/>
          <a:ext cx="1352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22</xdr:row>
      <xdr:rowOff>0</xdr:rowOff>
    </xdr:from>
    <xdr:to>
      <xdr:col>10</xdr:col>
      <xdr:colOff>1371600</xdr:colOff>
      <xdr:row>22</xdr:row>
      <xdr:rowOff>0</xdr:rowOff>
    </xdr:to>
    <xdr:pic>
      <xdr:nvPicPr>
        <xdr:cNvPr id="14" name="Picture 5">
          <a:extLst>
            <a:ext uri="{FF2B5EF4-FFF2-40B4-BE49-F238E27FC236}">
              <a16:creationId xmlns:a16="http://schemas.microsoft.com/office/drawing/2014/main" id="{E7E187A4-D470-4095-9702-9DA64D13F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4275" y="5781675"/>
          <a:ext cx="1352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22</xdr:row>
      <xdr:rowOff>0</xdr:rowOff>
    </xdr:from>
    <xdr:to>
      <xdr:col>10</xdr:col>
      <xdr:colOff>1371600</xdr:colOff>
      <xdr:row>22</xdr:row>
      <xdr:rowOff>0</xdr:rowOff>
    </xdr:to>
    <xdr:pic>
      <xdr:nvPicPr>
        <xdr:cNvPr id="15" name="Picture 5">
          <a:extLst>
            <a:ext uri="{FF2B5EF4-FFF2-40B4-BE49-F238E27FC236}">
              <a16:creationId xmlns:a16="http://schemas.microsoft.com/office/drawing/2014/main" id="{0B844DAD-09AE-408D-AB78-E23D44C6F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44275" y="5781675"/>
          <a:ext cx="1352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396875</xdr:colOff>
      <xdr:row>11</xdr:row>
      <xdr:rowOff>0</xdr:rowOff>
    </xdr:from>
    <xdr:to>
      <xdr:col>5</xdr:col>
      <xdr:colOff>787400</xdr:colOff>
      <xdr:row>13</xdr:row>
      <xdr:rowOff>119698</xdr:rowOff>
    </xdr:to>
    <xdr:pic>
      <xdr:nvPicPr>
        <xdr:cNvPr id="16" name="Изображение 1">
          <a:extLst>
            <a:ext uri="{FF2B5EF4-FFF2-40B4-BE49-F238E27FC236}">
              <a16:creationId xmlns:a16="http://schemas.microsoft.com/office/drawing/2014/main" id="{B1367708-07A8-4BE4-9884-E993C8BB9732}"/>
            </a:ext>
          </a:extLst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83063" y="2976563"/>
          <a:ext cx="1612900" cy="6197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103188</xdr:colOff>
      <xdr:row>20</xdr:row>
      <xdr:rowOff>222250</xdr:rowOff>
    </xdr:from>
    <xdr:to>
      <xdr:col>11</xdr:col>
      <xdr:colOff>1588</xdr:colOff>
      <xdr:row>20</xdr:row>
      <xdr:rowOff>842010</xdr:rowOff>
    </xdr:to>
    <xdr:pic>
      <xdr:nvPicPr>
        <xdr:cNvPr id="17" name="Изображение 1">
          <a:extLst>
            <a:ext uri="{FF2B5EF4-FFF2-40B4-BE49-F238E27FC236}">
              <a16:creationId xmlns:a16="http://schemas.microsoft.com/office/drawing/2014/main" id="{C610B997-4077-4178-A764-2FB0CEF76E57}"/>
            </a:ext>
          </a:extLst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215688" y="7286625"/>
          <a:ext cx="1612900" cy="6197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9340" cy="608342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9340" cy="608342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9340" cy="608342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9340" cy="608342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9340" cy="6083420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_&#1055;&#1056;&#1054;&#1043;&#1056;&#1040;&#1052;&#1052;&#1040;%20&#1044;&#1054;%202020%20&#1075;&#1086;&#1076;&#1072;\&#1082;&#1086;&#1088;&#1088;&#1077;&#1082;&#1090;&#1080;&#1088;&#1086;&#1074;&#1082;&#1072;%20&#1087;&#1088;&#1086;&#1075;&#1088;&#1072;&#1084;&#1084;&#1099;\24.12.2014\2.02.2015\&#1075;&#1088;&#1088;%202015-2020\&#1052;&#1072;&#1082;&#1077;&#1090;%20&#1087;&#1072;&#1088;&#1072;&#1084;&#1077;&#1090;&#1088;&#1080;&#1095;&#1077;&#1089;&#1082;&#1086;&#1075;&#1086;%20&#1073;&#1091;&#1088;&#1077;&#1085;&#1080;&#1103;%20&#1080;&#1079;%20&#1055;&#1088;&#1086;&#1075;&#1088;&#1072;&#1084;&#1084;&#1099;%20&#1043;&#1056;&#1056;%20&#1076;&#1086;%202020%20&#1075;%20_&#1056;&#1086;&#1089;&#1089;&#1080;&#1103;_13012015_&#1042;&#1086;&#1089;&#1090;_&#1061;&#1072;&#1085;&#1076;&#1099;&#1075;&#1089;&#1082;&#1072;&#1103;_&#1041;&#1099;&#1089;&#1090;&#1088;&#1080;&#1085;&#1089;&#1082;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"/>
      <sheetName val="общее финансирование"/>
      <sheetName val="финансирование по округам"/>
      <sheetName val="финан.по округам 2"/>
      <sheetName val="2д по округам"/>
      <sheetName val="бурение по округам"/>
      <sheetName val="финансирование по видам"/>
      <sheetName val="графики"/>
      <sheetName val="Парам бурение"/>
    </sheetNames>
    <sheetDataSet>
      <sheetData sheetId="0">
        <row r="18">
          <cell r="B18" t="str">
            <v>Северо-Новоборская №1</v>
          </cell>
          <cell r="G18">
            <v>80</v>
          </cell>
          <cell r="I18">
            <v>450</v>
          </cell>
          <cell r="J18">
            <v>2300</v>
          </cell>
          <cell r="K18">
            <v>100</v>
          </cell>
          <cell r="L18" t="str">
            <v>-</v>
          </cell>
        </row>
        <row r="19">
          <cell r="B19" t="str">
            <v>Черновская №1</v>
          </cell>
          <cell r="M19">
            <v>30</v>
          </cell>
          <cell r="N19">
            <v>0</v>
          </cell>
          <cell r="O19">
            <v>740</v>
          </cell>
          <cell r="P19">
            <v>3680</v>
          </cell>
        </row>
        <row r="20">
          <cell r="B20" t="str">
            <v>Нижнесарембойская №1</v>
          </cell>
          <cell r="O20">
            <v>50</v>
          </cell>
          <cell r="P20">
            <v>0</v>
          </cell>
        </row>
        <row r="51">
          <cell r="B51" t="str">
            <v>Строительство параметрической скважины в пределах Алтатинско-Никольской зоны нераспределенного фонда недр</v>
          </cell>
          <cell r="G51">
            <v>400</v>
          </cell>
          <cell r="H51">
            <v>3000</v>
          </cell>
          <cell r="I51">
            <v>500</v>
          </cell>
          <cell r="J51">
            <v>2000</v>
          </cell>
          <cell r="K51">
            <v>600</v>
          </cell>
          <cell r="L51">
            <v>2000</v>
          </cell>
          <cell r="M51">
            <v>460</v>
          </cell>
          <cell r="N51">
            <v>200</v>
          </cell>
        </row>
        <row r="52">
          <cell r="B52" t="str">
            <v>Бурение Курмаинской параметрической скважины в зоне сочленения  южной части Предуральского прогиба и Уральской складчатой системы</v>
          </cell>
          <cell r="M52">
            <v>700</v>
          </cell>
          <cell r="N52">
            <v>4500</v>
          </cell>
          <cell r="O52">
            <v>750</v>
          </cell>
          <cell r="P52">
            <v>1400</v>
          </cell>
        </row>
        <row r="84">
          <cell r="B84" t="str">
            <v>Строительство скважины 1 Назрановская</v>
          </cell>
          <cell r="I84">
            <v>480</v>
          </cell>
          <cell r="J84">
            <v>3500</v>
          </cell>
          <cell r="K84">
            <v>600</v>
          </cell>
          <cell r="L84">
            <v>2000</v>
          </cell>
          <cell r="M84">
            <v>700</v>
          </cell>
          <cell r="N84">
            <v>800</v>
          </cell>
          <cell r="O84">
            <v>600</v>
          </cell>
          <cell r="P84">
            <v>200</v>
          </cell>
        </row>
        <row r="108">
          <cell r="B108" t="str">
            <v>Баженовская (полигон "Баженовский")</v>
          </cell>
          <cell r="G108">
            <v>582</v>
          </cell>
          <cell r="H108">
            <v>3600</v>
          </cell>
          <cell r="I108">
            <v>200</v>
          </cell>
          <cell r="J108">
            <v>0</v>
          </cell>
        </row>
        <row r="109">
          <cell r="B109" t="str">
            <v>Гыданская 130 (II этап – бурение скважины до глубины 6 500 м)*</v>
          </cell>
          <cell r="G109">
            <v>600</v>
          </cell>
          <cell r="H109">
            <v>700</v>
          </cell>
          <cell r="I109">
            <v>570</v>
          </cell>
          <cell r="J109">
            <v>600</v>
          </cell>
        </row>
        <row r="110">
          <cell r="B110" t="str">
            <v>Казымская 190</v>
          </cell>
          <cell r="K110">
            <v>15</v>
          </cell>
          <cell r="L110">
            <v>0</v>
          </cell>
          <cell r="M110">
            <v>150</v>
          </cell>
          <cell r="N110">
            <v>2570</v>
          </cell>
          <cell r="P110">
            <v>0</v>
          </cell>
        </row>
        <row r="127">
          <cell r="O127">
            <v>30</v>
          </cell>
        </row>
        <row r="172">
          <cell r="B172" t="str">
            <v>Испытание в эксплуатационной колонне Желдонской параметрической скважины № 260 с целью обоснования перспективных объектов и ускоренного воспроизводства углеводородного сырья в Восточной Сибири и Республике Саха (Якутия) (II этап).</v>
          </cell>
          <cell r="E172">
            <v>55</v>
          </cell>
        </row>
        <row r="173">
          <cell r="B173" t="str">
            <v>Бурение профиля опорных колонковых скважин в пределах Анабаро-Хатангской седловины.</v>
          </cell>
          <cell r="E173">
            <v>161</v>
          </cell>
          <cell r="F173">
            <v>939.7</v>
          </cell>
        </row>
        <row r="174">
          <cell r="E174">
            <v>10</v>
          </cell>
        </row>
        <row r="175">
          <cell r="B175" t="str">
            <v>Продолжение работ по испытанию дополнительно выявленных нефтегазоперспективных горизонтов в разрезе Чайкинской параметрической скважины № 367.</v>
          </cell>
          <cell r="E175">
            <v>15.281000000000001</v>
          </cell>
        </row>
        <row r="176">
          <cell r="B176" t="str">
            <v>Испытание в эксплуатациионной колонне скважины Майгуннская 275 и комплексная обработка данных.  (Красноярский край), конкурс</v>
          </cell>
          <cell r="E176">
            <v>200</v>
          </cell>
          <cell r="G176">
            <v>178</v>
          </cell>
        </row>
        <row r="177">
          <cell r="B177" t="str">
            <v>Испытание в эксплуатациионной колонне скважины Чункинская 282 и комплексная обработка данных.  (Красноярский край), конкурс</v>
          </cell>
          <cell r="E177">
            <v>200</v>
          </cell>
          <cell r="G177">
            <v>195</v>
          </cell>
        </row>
        <row r="178">
          <cell r="B178" t="str">
            <v>Бурение трех структурных скважин на трансрегиональном профиле Алтай- Северная Земля (Восточно-Путоранская площадь).</v>
          </cell>
          <cell r="G178">
            <v>65</v>
          </cell>
          <cell r="H178">
            <v>500</v>
          </cell>
          <cell r="I178">
            <v>50</v>
          </cell>
          <cell r="J178">
            <v>500</v>
          </cell>
          <cell r="K178">
            <v>540</v>
          </cell>
          <cell r="L178">
            <v>3500</v>
          </cell>
        </row>
        <row r="179">
          <cell r="B179" t="str">
            <v>Бурение двух структурных скважин Хантайско-Сухотунгусская №1,2 на опорном профиле по маршруту скв. Хантайская 405 - скв. Тынепская 215 с целью изучения Хантайско-Северореченской и Южно-Тунгусской нефтеперспективных зон.</v>
          </cell>
          <cell r="G179">
            <v>50</v>
          </cell>
          <cell r="H179">
            <v>400</v>
          </cell>
          <cell r="I179">
            <v>50</v>
          </cell>
          <cell r="J179">
            <v>400</v>
          </cell>
          <cell r="K179">
            <v>392</v>
          </cell>
          <cell r="L179">
            <v>2200</v>
          </cell>
        </row>
        <row r="180">
          <cell r="B180" t="str">
            <v>Параметрическое бурение скважины Северо-Кетская 1</v>
          </cell>
          <cell r="I180">
            <v>240</v>
          </cell>
          <cell r="J180">
            <v>0</v>
          </cell>
          <cell r="K180">
            <v>900</v>
          </cell>
          <cell r="L180">
            <v>3000</v>
          </cell>
          <cell r="M180">
            <v>800</v>
          </cell>
          <cell r="N180">
            <v>2200</v>
          </cell>
        </row>
        <row r="181">
          <cell r="B181" t="str">
            <v>Параметрическое бурение  скважины Иончиминская 1</v>
          </cell>
          <cell r="K181">
            <v>250</v>
          </cell>
          <cell r="L181">
            <v>1100</v>
          </cell>
          <cell r="M181">
            <v>350</v>
          </cell>
          <cell r="O181">
            <v>450</v>
          </cell>
          <cell r="P181">
            <v>1500</v>
          </cell>
        </row>
        <row r="182">
          <cell r="B182" t="str">
            <v>Параметрическое бурение  скважины Чамбэнская 1</v>
          </cell>
          <cell r="G182">
            <v>400</v>
          </cell>
          <cell r="H182">
            <v>2000</v>
          </cell>
          <cell r="I182">
            <v>480</v>
          </cell>
          <cell r="J182">
            <v>2000</v>
          </cell>
          <cell r="K182">
            <v>260</v>
          </cell>
          <cell r="L182">
            <v>1500</v>
          </cell>
        </row>
        <row r="183">
          <cell r="B183" t="str">
            <v xml:space="preserve">Параметрическое бурение  скважины Хантайская 405   </v>
          </cell>
          <cell r="I183">
            <v>350</v>
          </cell>
          <cell r="J183">
            <v>1000</v>
          </cell>
          <cell r="K183">
            <v>350</v>
          </cell>
          <cell r="L183">
            <v>2000</v>
          </cell>
          <cell r="M183">
            <v>175</v>
          </cell>
          <cell r="N183">
            <v>500</v>
          </cell>
        </row>
        <row r="184">
          <cell r="B184" t="str">
            <v>Параметрическое бурение на  Тетояхской  площади</v>
          </cell>
          <cell r="I184">
            <v>120</v>
          </cell>
          <cell r="J184">
            <v>0</v>
          </cell>
          <cell r="K184">
            <v>700</v>
          </cell>
          <cell r="L184">
            <v>3000</v>
          </cell>
          <cell r="M184">
            <v>300</v>
          </cell>
          <cell r="N184">
            <v>1500</v>
          </cell>
        </row>
        <row r="185">
          <cell r="B185" t="str">
            <v>Параметрическое бурение  скважины Тынепская 215</v>
          </cell>
          <cell r="I185">
            <v>400</v>
          </cell>
          <cell r="J185">
            <v>1000</v>
          </cell>
          <cell r="K185">
            <v>500</v>
          </cell>
          <cell r="L185">
            <v>2000</v>
          </cell>
          <cell r="M185">
            <v>250</v>
          </cell>
          <cell r="N185">
            <v>600</v>
          </cell>
        </row>
        <row r="186">
          <cell r="B186" t="str">
            <v>Параметрическое бурение  скважины Канандинской 278</v>
          </cell>
          <cell r="K186">
            <v>200</v>
          </cell>
          <cell r="L186">
            <v>1100</v>
          </cell>
          <cell r="M186">
            <v>320</v>
          </cell>
          <cell r="N186">
            <v>1500</v>
          </cell>
          <cell r="O186">
            <v>850</v>
          </cell>
          <cell r="P186">
            <v>1700</v>
          </cell>
        </row>
        <row r="187">
          <cell r="B187" t="str">
            <v>Параметрическое бурение на Новотаймырской площади</v>
          </cell>
          <cell r="G187">
            <v>120</v>
          </cell>
          <cell r="H187">
            <v>0</v>
          </cell>
          <cell r="I187">
            <v>700</v>
          </cell>
          <cell r="J187">
            <v>3000</v>
          </cell>
          <cell r="K187">
            <v>300</v>
          </cell>
          <cell r="L187">
            <v>1500</v>
          </cell>
        </row>
        <row r="188">
          <cell r="B188" t="str">
            <v>Параметрическое бурение на  Янгодской  площади</v>
          </cell>
          <cell r="M188">
            <v>130</v>
          </cell>
          <cell r="N188">
            <v>0</v>
          </cell>
          <cell r="O188">
            <v>800</v>
          </cell>
          <cell r="P188">
            <v>3000</v>
          </cell>
        </row>
        <row r="189">
          <cell r="B189" t="str">
            <v>Параметрическое бурение  скважины Дулюшминская -1</v>
          </cell>
          <cell r="M189">
            <v>300</v>
          </cell>
          <cell r="N189">
            <v>700</v>
          </cell>
          <cell r="O189">
            <v>650</v>
          </cell>
          <cell r="P189">
            <v>2000</v>
          </cell>
        </row>
        <row r="190">
          <cell r="B190" t="str">
            <v>Параметрическое бурение на  Нижнекотуйской  площади</v>
          </cell>
          <cell r="I190">
            <v>420</v>
          </cell>
          <cell r="J190">
            <v>500</v>
          </cell>
          <cell r="K190">
            <v>600</v>
          </cell>
          <cell r="L190">
            <v>3000</v>
          </cell>
          <cell r="M190">
            <v>650</v>
          </cell>
          <cell r="N190">
            <v>2000</v>
          </cell>
        </row>
        <row r="191">
          <cell r="B191" t="str">
            <v>Параметрическое бурение на  Северо-Кубинской площади</v>
          </cell>
          <cell r="G191">
            <v>420</v>
          </cell>
          <cell r="H191">
            <v>500</v>
          </cell>
          <cell r="I191">
            <v>600</v>
          </cell>
          <cell r="J191">
            <v>3000</v>
          </cell>
          <cell r="K191">
            <v>250</v>
          </cell>
          <cell r="L191">
            <v>1500</v>
          </cell>
        </row>
        <row r="253">
          <cell r="B253" t="str">
            <v>Строительство Нижне-Чонской параметрической скважины №252 в северо-западной части Непско-Ботуобинской НГО.</v>
          </cell>
          <cell r="E253">
            <v>326.178</v>
          </cell>
          <cell r="F253">
            <v>2200</v>
          </cell>
          <cell r="G253">
            <v>81.929000000000002</v>
          </cell>
          <cell r="H253">
            <v>0</v>
          </cell>
        </row>
        <row r="254">
          <cell r="B254" t="str">
            <v>Строительство Туобуйской параметрической скважины №365 на сочленении Алданской антеклизы и Кемпендяйской впадины.</v>
          </cell>
          <cell r="M254">
            <v>400</v>
          </cell>
          <cell r="N254">
            <v>0</v>
          </cell>
          <cell r="O254">
            <v>600</v>
          </cell>
          <cell r="P254">
            <v>3500</v>
          </cell>
        </row>
        <row r="255">
          <cell r="B255" t="str">
            <v>Комплексные исследования Усть-Майской параметрической скважины №366 и испытание перспективных горизонтов в эксплуатационной колонне.</v>
          </cell>
          <cell r="E255">
            <v>151.5</v>
          </cell>
          <cell r="G255">
            <v>140</v>
          </cell>
          <cell r="I255">
            <v>12.5</v>
          </cell>
        </row>
        <row r="256">
          <cell r="K256">
            <v>200</v>
          </cell>
          <cell r="L256">
            <v>1100</v>
          </cell>
          <cell r="M256">
            <v>400</v>
          </cell>
          <cell r="N256">
            <v>1500</v>
          </cell>
          <cell r="O256">
            <v>700</v>
          </cell>
          <cell r="P256">
            <v>1900</v>
          </cell>
        </row>
        <row r="257">
          <cell r="M257">
            <v>400</v>
          </cell>
          <cell r="N257">
            <v>1000</v>
          </cell>
          <cell r="O257">
            <v>550</v>
          </cell>
          <cell r="P257">
            <v>2000</v>
          </cell>
        </row>
        <row r="258">
          <cell r="B258" t="str">
            <v xml:space="preserve">Испытание параметрической скважины №1 Усть-Камчатская в Тюшевском прогибе (Камчатский край)
</v>
          </cell>
          <cell r="E258">
            <v>50</v>
          </cell>
          <cell r="G258">
            <v>100</v>
          </cell>
          <cell r="I258">
            <v>30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tabSelected="1" view="pageBreakPreview" topLeftCell="A28" zoomScaleNormal="100" zoomScaleSheetLayoutView="100" workbookViewId="0">
      <selection activeCell="F33" sqref="F33"/>
    </sheetView>
  </sheetViews>
  <sheetFormatPr defaultRowHeight="12.75" x14ac:dyDescent="0.2"/>
  <cols>
    <col min="1" max="1" width="3.140625" style="74" customWidth="1"/>
    <col min="2" max="2" width="37.140625" style="74" customWidth="1"/>
    <col min="3" max="3" width="6.85546875" style="74" customWidth="1"/>
    <col min="4" max="4" width="7" style="74" customWidth="1"/>
    <col min="5" max="5" width="17.5703125" style="74" customWidth="1"/>
    <col min="6" max="6" width="16" style="74" customWidth="1"/>
    <col min="7" max="7" width="17.85546875" style="74" customWidth="1"/>
    <col min="8" max="8" width="16.7109375" style="74" customWidth="1"/>
    <col min="9" max="9" width="16.5703125" style="74" customWidth="1"/>
    <col min="10" max="10" width="20.140625" style="74" customWidth="1"/>
    <col min="11" max="11" width="24.5703125" style="74" customWidth="1"/>
    <col min="12" max="12" width="18" style="74" customWidth="1"/>
    <col min="13" max="13" width="21" style="74" customWidth="1"/>
    <col min="14" max="14" width="24.140625" style="74" customWidth="1"/>
    <col min="15" max="255" width="9.140625" style="74"/>
    <col min="256" max="256" width="3.140625" style="74" customWidth="1"/>
    <col min="257" max="257" width="54.42578125" style="74" customWidth="1"/>
    <col min="258" max="258" width="5.85546875" style="74" customWidth="1"/>
    <col min="259" max="259" width="7.7109375" style="74" customWidth="1"/>
    <col min="260" max="260" width="18.140625" style="74" customWidth="1"/>
    <col min="261" max="261" width="18.85546875" style="74" customWidth="1"/>
    <col min="262" max="262" width="15.140625" style="74" customWidth="1"/>
    <col min="263" max="263" width="16.140625" style="74" customWidth="1"/>
    <col min="264" max="264" width="15.42578125" style="74" customWidth="1"/>
    <col min="265" max="265" width="15" style="74" customWidth="1"/>
    <col min="266" max="266" width="23.140625" style="74" customWidth="1"/>
    <col min="267" max="267" width="16.7109375" style="74" customWidth="1"/>
    <col min="268" max="268" width="16.5703125" style="74" customWidth="1"/>
    <col min="269" max="269" width="14.42578125" style="74" customWidth="1"/>
    <col min="270" max="511" width="9.140625" style="74"/>
    <col min="512" max="512" width="3.140625" style="74" customWidth="1"/>
    <col min="513" max="513" width="54.42578125" style="74" customWidth="1"/>
    <col min="514" max="514" width="5.85546875" style="74" customWidth="1"/>
    <col min="515" max="515" width="7.7109375" style="74" customWidth="1"/>
    <col min="516" max="516" width="18.140625" style="74" customWidth="1"/>
    <col min="517" max="517" width="18.85546875" style="74" customWidth="1"/>
    <col min="518" max="518" width="15.140625" style="74" customWidth="1"/>
    <col min="519" max="519" width="16.140625" style="74" customWidth="1"/>
    <col min="520" max="520" width="15.42578125" style="74" customWidth="1"/>
    <col min="521" max="521" width="15" style="74" customWidth="1"/>
    <col min="522" max="522" width="23.140625" style="74" customWidth="1"/>
    <col min="523" max="523" width="16.7109375" style="74" customWidth="1"/>
    <col min="524" max="524" width="16.5703125" style="74" customWidth="1"/>
    <col min="525" max="525" width="14.42578125" style="74" customWidth="1"/>
    <col min="526" max="767" width="9.140625" style="74"/>
    <col min="768" max="768" width="3.140625" style="74" customWidth="1"/>
    <col min="769" max="769" width="54.42578125" style="74" customWidth="1"/>
    <col min="770" max="770" width="5.85546875" style="74" customWidth="1"/>
    <col min="771" max="771" width="7.7109375" style="74" customWidth="1"/>
    <col min="772" max="772" width="18.140625" style="74" customWidth="1"/>
    <col min="773" max="773" width="18.85546875" style="74" customWidth="1"/>
    <col min="774" max="774" width="15.140625" style="74" customWidth="1"/>
    <col min="775" max="775" width="16.140625" style="74" customWidth="1"/>
    <col min="776" max="776" width="15.42578125" style="74" customWidth="1"/>
    <col min="777" max="777" width="15" style="74" customWidth="1"/>
    <col min="778" max="778" width="23.140625" style="74" customWidth="1"/>
    <col min="779" max="779" width="16.7109375" style="74" customWidth="1"/>
    <col min="780" max="780" width="16.5703125" style="74" customWidth="1"/>
    <col min="781" max="781" width="14.42578125" style="74" customWidth="1"/>
    <col min="782" max="1023" width="9.140625" style="74"/>
    <col min="1024" max="1024" width="3.140625" style="74" customWidth="1"/>
    <col min="1025" max="1025" width="54.42578125" style="74" customWidth="1"/>
    <col min="1026" max="1026" width="5.85546875" style="74" customWidth="1"/>
    <col min="1027" max="1027" width="7.7109375" style="74" customWidth="1"/>
    <col min="1028" max="1028" width="18.140625" style="74" customWidth="1"/>
    <col min="1029" max="1029" width="18.85546875" style="74" customWidth="1"/>
    <col min="1030" max="1030" width="15.140625" style="74" customWidth="1"/>
    <col min="1031" max="1031" width="16.140625" style="74" customWidth="1"/>
    <col min="1032" max="1032" width="15.42578125" style="74" customWidth="1"/>
    <col min="1033" max="1033" width="15" style="74" customWidth="1"/>
    <col min="1034" max="1034" width="23.140625" style="74" customWidth="1"/>
    <col min="1035" max="1035" width="16.7109375" style="74" customWidth="1"/>
    <col min="1036" max="1036" width="16.5703125" style="74" customWidth="1"/>
    <col min="1037" max="1037" width="14.42578125" style="74" customWidth="1"/>
    <col min="1038" max="1279" width="9.140625" style="74"/>
    <col min="1280" max="1280" width="3.140625" style="74" customWidth="1"/>
    <col min="1281" max="1281" width="54.42578125" style="74" customWidth="1"/>
    <col min="1282" max="1282" width="5.85546875" style="74" customWidth="1"/>
    <col min="1283" max="1283" width="7.7109375" style="74" customWidth="1"/>
    <col min="1284" max="1284" width="18.140625" style="74" customWidth="1"/>
    <col min="1285" max="1285" width="18.85546875" style="74" customWidth="1"/>
    <col min="1286" max="1286" width="15.140625" style="74" customWidth="1"/>
    <col min="1287" max="1287" width="16.140625" style="74" customWidth="1"/>
    <col min="1288" max="1288" width="15.42578125" style="74" customWidth="1"/>
    <col min="1289" max="1289" width="15" style="74" customWidth="1"/>
    <col min="1290" max="1290" width="23.140625" style="74" customWidth="1"/>
    <col min="1291" max="1291" width="16.7109375" style="74" customWidth="1"/>
    <col min="1292" max="1292" width="16.5703125" style="74" customWidth="1"/>
    <col min="1293" max="1293" width="14.42578125" style="74" customWidth="1"/>
    <col min="1294" max="1535" width="9.140625" style="74"/>
    <col min="1536" max="1536" width="3.140625" style="74" customWidth="1"/>
    <col min="1537" max="1537" width="54.42578125" style="74" customWidth="1"/>
    <col min="1538" max="1538" width="5.85546875" style="74" customWidth="1"/>
    <col min="1539" max="1539" width="7.7109375" style="74" customWidth="1"/>
    <col min="1540" max="1540" width="18.140625" style="74" customWidth="1"/>
    <col min="1541" max="1541" width="18.85546875" style="74" customWidth="1"/>
    <col min="1542" max="1542" width="15.140625" style="74" customWidth="1"/>
    <col min="1543" max="1543" width="16.140625" style="74" customWidth="1"/>
    <col min="1544" max="1544" width="15.42578125" style="74" customWidth="1"/>
    <col min="1545" max="1545" width="15" style="74" customWidth="1"/>
    <col min="1546" max="1546" width="23.140625" style="74" customWidth="1"/>
    <col min="1547" max="1547" width="16.7109375" style="74" customWidth="1"/>
    <col min="1548" max="1548" width="16.5703125" style="74" customWidth="1"/>
    <col min="1549" max="1549" width="14.42578125" style="74" customWidth="1"/>
    <col min="1550" max="1791" width="9.140625" style="74"/>
    <col min="1792" max="1792" width="3.140625" style="74" customWidth="1"/>
    <col min="1793" max="1793" width="54.42578125" style="74" customWidth="1"/>
    <col min="1794" max="1794" width="5.85546875" style="74" customWidth="1"/>
    <col min="1795" max="1795" width="7.7109375" style="74" customWidth="1"/>
    <col min="1796" max="1796" width="18.140625" style="74" customWidth="1"/>
    <col min="1797" max="1797" width="18.85546875" style="74" customWidth="1"/>
    <col min="1798" max="1798" width="15.140625" style="74" customWidth="1"/>
    <col min="1799" max="1799" width="16.140625" style="74" customWidth="1"/>
    <col min="1800" max="1800" width="15.42578125" style="74" customWidth="1"/>
    <col min="1801" max="1801" width="15" style="74" customWidth="1"/>
    <col min="1802" max="1802" width="23.140625" style="74" customWidth="1"/>
    <col min="1803" max="1803" width="16.7109375" style="74" customWidth="1"/>
    <col min="1804" max="1804" width="16.5703125" style="74" customWidth="1"/>
    <col min="1805" max="1805" width="14.42578125" style="74" customWidth="1"/>
    <col min="1806" max="2047" width="9.140625" style="74"/>
    <col min="2048" max="2048" width="3.140625" style="74" customWidth="1"/>
    <col min="2049" max="2049" width="54.42578125" style="74" customWidth="1"/>
    <col min="2050" max="2050" width="5.85546875" style="74" customWidth="1"/>
    <col min="2051" max="2051" width="7.7109375" style="74" customWidth="1"/>
    <col min="2052" max="2052" width="18.140625" style="74" customWidth="1"/>
    <col min="2053" max="2053" width="18.85546875" style="74" customWidth="1"/>
    <col min="2054" max="2054" width="15.140625" style="74" customWidth="1"/>
    <col min="2055" max="2055" width="16.140625" style="74" customWidth="1"/>
    <col min="2056" max="2056" width="15.42578125" style="74" customWidth="1"/>
    <col min="2057" max="2057" width="15" style="74" customWidth="1"/>
    <col min="2058" max="2058" width="23.140625" style="74" customWidth="1"/>
    <col min="2059" max="2059" width="16.7109375" style="74" customWidth="1"/>
    <col min="2060" max="2060" width="16.5703125" style="74" customWidth="1"/>
    <col min="2061" max="2061" width="14.42578125" style="74" customWidth="1"/>
    <col min="2062" max="2303" width="9.140625" style="74"/>
    <col min="2304" max="2304" width="3.140625" style="74" customWidth="1"/>
    <col min="2305" max="2305" width="54.42578125" style="74" customWidth="1"/>
    <col min="2306" max="2306" width="5.85546875" style="74" customWidth="1"/>
    <col min="2307" max="2307" width="7.7109375" style="74" customWidth="1"/>
    <col min="2308" max="2308" width="18.140625" style="74" customWidth="1"/>
    <col min="2309" max="2309" width="18.85546875" style="74" customWidth="1"/>
    <col min="2310" max="2310" width="15.140625" style="74" customWidth="1"/>
    <col min="2311" max="2311" width="16.140625" style="74" customWidth="1"/>
    <col min="2312" max="2312" width="15.42578125" style="74" customWidth="1"/>
    <col min="2313" max="2313" width="15" style="74" customWidth="1"/>
    <col min="2314" max="2314" width="23.140625" style="74" customWidth="1"/>
    <col min="2315" max="2315" width="16.7109375" style="74" customWidth="1"/>
    <col min="2316" max="2316" width="16.5703125" style="74" customWidth="1"/>
    <col min="2317" max="2317" width="14.42578125" style="74" customWidth="1"/>
    <col min="2318" max="2559" width="9.140625" style="74"/>
    <col min="2560" max="2560" width="3.140625" style="74" customWidth="1"/>
    <col min="2561" max="2561" width="54.42578125" style="74" customWidth="1"/>
    <col min="2562" max="2562" width="5.85546875" style="74" customWidth="1"/>
    <col min="2563" max="2563" width="7.7109375" style="74" customWidth="1"/>
    <col min="2564" max="2564" width="18.140625" style="74" customWidth="1"/>
    <col min="2565" max="2565" width="18.85546875" style="74" customWidth="1"/>
    <col min="2566" max="2566" width="15.140625" style="74" customWidth="1"/>
    <col min="2567" max="2567" width="16.140625" style="74" customWidth="1"/>
    <col min="2568" max="2568" width="15.42578125" style="74" customWidth="1"/>
    <col min="2569" max="2569" width="15" style="74" customWidth="1"/>
    <col min="2570" max="2570" width="23.140625" style="74" customWidth="1"/>
    <col min="2571" max="2571" width="16.7109375" style="74" customWidth="1"/>
    <col min="2572" max="2572" width="16.5703125" style="74" customWidth="1"/>
    <col min="2573" max="2573" width="14.42578125" style="74" customWidth="1"/>
    <col min="2574" max="2815" width="9.140625" style="74"/>
    <col min="2816" max="2816" width="3.140625" style="74" customWidth="1"/>
    <col min="2817" max="2817" width="54.42578125" style="74" customWidth="1"/>
    <col min="2818" max="2818" width="5.85546875" style="74" customWidth="1"/>
    <col min="2819" max="2819" width="7.7109375" style="74" customWidth="1"/>
    <col min="2820" max="2820" width="18.140625" style="74" customWidth="1"/>
    <col min="2821" max="2821" width="18.85546875" style="74" customWidth="1"/>
    <col min="2822" max="2822" width="15.140625" style="74" customWidth="1"/>
    <col min="2823" max="2823" width="16.140625" style="74" customWidth="1"/>
    <col min="2824" max="2824" width="15.42578125" style="74" customWidth="1"/>
    <col min="2825" max="2825" width="15" style="74" customWidth="1"/>
    <col min="2826" max="2826" width="23.140625" style="74" customWidth="1"/>
    <col min="2827" max="2827" width="16.7109375" style="74" customWidth="1"/>
    <col min="2828" max="2828" width="16.5703125" style="74" customWidth="1"/>
    <col min="2829" max="2829" width="14.42578125" style="74" customWidth="1"/>
    <col min="2830" max="3071" width="9.140625" style="74"/>
    <col min="3072" max="3072" width="3.140625" style="74" customWidth="1"/>
    <col min="3073" max="3073" width="54.42578125" style="74" customWidth="1"/>
    <col min="3074" max="3074" width="5.85546875" style="74" customWidth="1"/>
    <col min="3075" max="3075" width="7.7109375" style="74" customWidth="1"/>
    <col min="3076" max="3076" width="18.140625" style="74" customWidth="1"/>
    <col min="3077" max="3077" width="18.85546875" style="74" customWidth="1"/>
    <col min="3078" max="3078" width="15.140625" style="74" customWidth="1"/>
    <col min="3079" max="3079" width="16.140625" style="74" customWidth="1"/>
    <col min="3080" max="3080" width="15.42578125" style="74" customWidth="1"/>
    <col min="3081" max="3081" width="15" style="74" customWidth="1"/>
    <col min="3082" max="3082" width="23.140625" style="74" customWidth="1"/>
    <col min="3083" max="3083" width="16.7109375" style="74" customWidth="1"/>
    <col min="3084" max="3084" width="16.5703125" style="74" customWidth="1"/>
    <col min="3085" max="3085" width="14.42578125" style="74" customWidth="1"/>
    <col min="3086" max="3327" width="9.140625" style="74"/>
    <col min="3328" max="3328" width="3.140625" style="74" customWidth="1"/>
    <col min="3329" max="3329" width="54.42578125" style="74" customWidth="1"/>
    <col min="3330" max="3330" width="5.85546875" style="74" customWidth="1"/>
    <col min="3331" max="3331" width="7.7109375" style="74" customWidth="1"/>
    <col min="3332" max="3332" width="18.140625" style="74" customWidth="1"/>
    <col min="3333" max="3333" width="18.85546875" style="74" customWidth="1"/>
    <col min="3334" max="3334" width="15.140625" style="74" customWidth="1"/>
    <col min="3335" max="3335" width="16.140625" style="74" customWidth="1"/>
    <col min="3336" max="3336" width="15.42578125" style="74" customWidth="1"/>
    <col min="3337" max="3337" width="15" style="74" customWidth="1"/>
    <col min="3338" max="3338" width="23.140625" style="74" customWidth="1"/>
    <col min="3339" max="3339" width="16.7109375" style="74" customWidth="1"/>
    <col min="3340" max="3340" width="16.5703125" style="74" customWidth="1"/>
    <col min="3341" max="3341" width="14.42578125" style="74" customWidth="1"/>
    <col min="3342" max="3583" width="9.140625" style="74"/>
    <col min="3584" max="3584" width="3.140625" style="74" customWidth="1"/>
    <col min="3585" max="3585" width="54.42578125" style="74" customWidth="1"/>
    <col min="3586" max="3586" width="5.85546875" style="74" customWidth="1"/>
    <col min="3587" max="3587" width="7.7109375" style="74" customWidth="1"/>
    <col min="3588" max="3588" width="18.140625" style="74" customWidth="1"/>
    <col min="3589" max="3589" width="18.85546875" style="74" customWidth="1"/>
    <col min="3590" max="3590" width="15.140625" style="74" customWidth="1"/>
    <col min="3591" max="3591" width="16.140625" style="74" customWidth="1"/>
    <col min="3592" max="3592" width="15.42578125" style="74" customWidth="1"/>
    <col min="3593" max="3593" width="15" style="74" customWidth="1"/>
    <col min="3594" max="3594" width="23.140625" style="74" customWidth="1"/>
    <col min="3595" max="3595" width="16.7109375" style="74" customWidth="1"/>
    <col min="3596" max="3596" width="16.5703125" style="74" customWidth="1"/>
    <col min="3597" max="3597" width="14.42578125" style="74" customWidth="1"/>
    <col min="3598" max="3839" width="9.140625" style="74"/>
    <col min="3840" max="3840" width="3.140625" style="74" customWidth="1"/>
    <col min="3841" max="3841" width="54.42578125" style="74" customWidth="1"/>
    <col min="3842" max="3842" width="5.85546875" style="74" customWidth="1"/>
    <col min="3843" max="3843" width="7.7109375" style="74" customWidth="1"/>
    <col min="3844" max="3844" width="18.140625" style="74" customWidth="1"/>
    <col min="3845" max="3845" width="18.85546875" style="74" customWidth="1"/>
    <col min="3846" max="3846" width="15.140625" style="74" customWidth="1"/>
    <col min="3847" max="3847" width="16.140625" style="74" customWidth="1"/>
    <col min="3848" max="3848" width="15.42578125" style="74" customWidth="1"/>
    <col min="3849" max="3849" width="15" style="74" customWidth="1"/>
    <col min="3850" max="3850" width="23.140625" style="74" customWidth="1"/>
    <col min="3851" max="3851" width="16.7109375" style="74" customWidth="1"/>
    <col min="3852" max="3852" width="16.5703125" style="74" customWidth="1"/>
    <col min="3853" max="3853" width="14.42578125" style="74" customWidth="1"/>
    <col min="3854" max="4095" width="9.140625" style="74"/>
    <col min="4096" max="4096" width="3.140625" style="74" customWidth="1"/>
    <col min="4097" max="4097" width="54.42578125" style="74" customWidth="1"/>
    <col min="4098" max="4098" width="5.85546875" style="74" customWidth="1"/>
    <col min="4099" max="4099" width="7.7109375" style="74" customWidth="1"/>
    <col min="4100" max="4100" width="18.140625" style="74" customWidth="1"/>
    <col min="4101" max="4101" width="18.85546875" style="74" customWidth="1"/>
    <col min="4102" max="4102" width="15.140625" style="74" customWidth="1"/>
    <col min="4103" max="4103" width="16.140625" style="74" customWidth="1"/>
    <col min="4104" max="4104" width="15.42578125" style="74" customWidth="1"/>
    <col min="4105" max="4105" width="15" style="74" customWidth="1"/>
    <col min="4106" max="4106" width="23.140625" style="74" customWidth="1"/>
    <col min="4107" max="4107" width="16.7109375" style="74" customWidth="1"/>
    <col min="4108" max="4108" width="16.5703125" style="74" customWidth="1"/>
    <col min="4109" max="4109" width="14.42578125" style="74" customWidth="1"/>
    <col min="4110" max="4351" width="9.140625" style="74"/>
    <col min="4352" max="4352" width="3.140625" style="74" customWidth="1"/>
    <col min="4353" max="4353" width="54.42578125" style="74" customWidth="1"/>
    <col min="4354" max="4354" width="5.85546875" style="74" customWidth="1"/>
    <col min="4355" max="4355" width="7.7109375" style="74" customWidth="1"/>
    <col min="4356" max="4356" width="18.140625" style="74" customWidth="1"/>
    <col min="4357" max="4357" width="18.85546875" style="74" customWidth="1"/>
    <col min="4358" max="4358" width="15.140625" style="74" customWidth="1"/>
    <col min="4359" max="4359" width="16.140625" style="74" customWidth="1"/>
    <col min="4360" max="4360" width="15.42578125" style="74" customWidth="1"/>
    <col min="4361" max="4361" width="15" style="74" customWidth="1"/>
    <col min="4362" max="4362" width="23.140625" style="74" customWidth="1"/>
    <col min="4363" max="4363" width="16.7109375" style="74" customWidth="1"/>
    <col min="4364" max="4364" width="16.5703125" style="74" customWidth="1"/>
    <col min="4365" max="4365" width="14.42578125" style="74" customWidth="1"/>
    <col min="4366" max="4607" width="9.140625" style="74"/>
    <col min="4608" max="4608" width="3.140625" style="74" customWidth="1"/>
    <col min="4609" max="4609" width="54.42578125" style="74" customWidth="1"/>
    <col min="4610" max="4610" width="5.85546875" style="74" customWidth="1"/>
    <col min="4611" max="4611" width="7.7109375" style="74" customWidth="1"/>
    <col min="4612" max="4612" width="18.140625" style="74" customWidth="1"/>
    <col min="4613" max="4613" width="18.85546875" style="74" customWidth="1"/>
    <col min="4614" max="4614" width="15.140625" style="74" customWidth="1"/>
    <col min="4615" max="4615" width="16.140625" style="74" customWidth="1"/>
    <col min="4616" max="4616" width="15.42578125" style="74" customWidth="1"/>
    <col min="4617" max="4617" width="15" style="74" customWidth="1"/>
    <col min="4618" max="4618" width="23.140625" style="74" customWidth="1"/>
    <col min="4619" max="4619" width="16.7109375" style="74" customWidth="1"/>
    <col min="4620" max="4620" width="16.5703125" style="74" customWidth="1"/>
    <col min="4621" max="4621" width="14.42578125" style="74" customWidth="1"/>
    <col min="4622" max="4863" width="9.140625" style="74"/>
    <col min="4864" max="4864" width="3.140625" style="74" customWidth="1"/>
    <col min="4865" max="4865" width="54.42578125" style="74" customWidth="1"/>
    <col min="4866" max="4866" width="5.85546875" style="74" customWidth="1"/>
    <col min="4867" max="4867" width="7.7109375" style="74" customWidth="1"/>
    <col min="4868" max="4868" width="18.140625" style="74" customWidth="1"/>
    <col min="4869" max="4869" width="18.85546875" style="74" customWidth="1"/>
    <col min="4870" max="4870" width="15.140625" style="74" customWidth="1"/>
    <col min="4871" max="4871" width="16.140625" style="74" customWidth="1"/>
    <col min="4872" max="4872" width="15.42578125" style="74" customWidth="1"/>
    <col min="4873" max="4873" width="15" style="74" customWidth="1"/>
    <col min="4874" max="4874" width="23.140625" style="74" customWidth="1"/>
    <col min="4875" max="4875" width="16.7109375" style="74" customWidth="1"/>
    <col min="4876" max="4876" width="16.5703125" style="74" customWidth="1"/>
    <col min="4877" max="4877" width="14.42578125" style="74" customWidth="1"/>
    <col min="4878" max="5119" width="9.140625" style="74"/>
    <col min="5120" max="5120" width="3.140625" style="74" customWidth="1"/>
    <col min="5121" max="5121" width="54.42578125" style="74" customWidth="1"/>
    <col min="5122" max="5122" width="5.85546875" style="74" customWidth="1"/>
    <col min="5123" max="5123" width="7.7109375" style="74" customWidth="1"/>
    <col min="5124" max="5124" width="18.140625" style="74" customWidth="1"/>
    <col min="5125" max="5125" width="18.85546875" style="74" customWidth="1"/>
    <col min="5126" max="5126" width="15.140625" style="74" customWidth="1"/>
    <col min="5127" max="5127" width="16.140625" style="74" customWidth="1"/>
    <col min="5128" max="5128" width="15.42578125" style="74" customWidth="1"/>
    <col min="5129" max="5129" width="15" style="74" customWidth="1"/>
    <col min="5130" max="5130" width="23.140625" style="74" customWidth="1"/>
    <col min="5131" max="5131" width="16.7109375" style="74" customWidth="1"/>
    <col min="5132" max="5132" width="16.5703125" style="74" customWidth="1"/>
    <col min="5133" max="5133" width="14.42578125" style="74" customWidth="1"/>
    <col min="5134" max="5375" width="9.140625" style="74"/>
    <col min="5376" max="5376" width="3.140625" style="74" customWidth="1"/>
    <col min="5377" max="5377" width="54.42578125" style="74" customWidth="1"/>
    <col min="5378" max="5378" width="5.85546875" style="74" customWidth="1"/>
    <col min="5379" max="5379" width="7.7109375" style="74" customWidth="1"/>
    <col min="5380" max="5380" width="18.140625" style="74" customWidth="1"/>
    <col min="5381" max="5381" width="18.85546875" style="74" customWidth="1"/>
    <col min="5382" max="5382" width="15.140625" style="74" customWidth="1"/>
    <col min="5383" max="5383" width="16.140625" style="74" customWidth="1"/>
    <col min="5384" max="5384" width="15.42578125" style="74" customWidth="1"/>
    <col min="5385" max="5385" width="15" style="74" customWidth="1"/>
    <col min="5386" max="5386" width="23.140625" style="74" customWidth="1"/>
    <col min="5387" max="5387" width="16.7109375" style="74" customWidth="1"/>
    <col min="5388" max="5388" width="16.5703125" style="74" customWidth="1"/>
    <col min="5389" max="5389" width="14.42578125" style="74" customWidth="1"/>
    <col min="5390" max="5631" width="9.140625" style="74"/>
    <col min="5632" max="5632" width="3.140625" style="74" customWidth="1"/>
    <col min="5633" max="5633" width="54.42578125" style="74" customWidth="1"/>
    <col min="5634" max="5634" width="5.85546875" style="74" customWidth="1"/>
    <col min="5635" max="5635" width="7.7109375" style="74" customWidth="1"/>
    <col min="5636" max="5636" width="18.140625" style="74" customWidth="1"/>
    <col min="5637" max="5637" width="18.85546875" style="74" customWidth="1"/>
    <col min="5638" max="5638" width="15.140625" style="74" customWidth="1"/>
    <col min="5639" max="5639" width="16.140625" style="74" customWidth="1"/>
    <col min="5640" max="5640" width="15.42578125" style="74" customWidth="1"/>
    <col min="5641" max="5641" width="15" style="74" customWidth="1"/>
    <col min="5642" max="5642" width="23.140625" style="74" customWidth="1"/>
    <col min="5643" max="5643" width="16.7109375" style="74" customWidth="1"/>
    <col min="5644" max="5644" width="16.5703125" style="74" customWidth="1"/>
    <col min="5645" max="5645" width="14.42578125" style="74" customWidth="1"/>
    <col min="5646" max="5887" width="9.140625" style="74"/>
    <col min="5888" max="5888" width="3.140625" style="74" customWidth="1"/>
    <col min="5889" max="5889" width="54.42578125" style="74" customWidth="1"/>
    <col min="5890" max="5890" width="5.85546875" style="74" customWidth="1"/>
    <col min="5891" max="5891" width="7.7109375" style="74" customWidth="1"/>
    <col min="5892" max="5892" width="18.140625" style="74" customWidth="1"/>
    <col min="5893" max="5893" width="18.85546875" style="74" customWidth="1"/>
    <col min="5894" max="5894" width="15.140625" style="74" customWidth="1"/>
    <col min="5895" max="5895" width="16.140625" style="74" customWidth="1"/>
    <col min="5896" max="5896" width="15.42578125" style="74" customWidth="1"/>
    <col min="5897" max="5897" width="15" style="74" customWidth="1"/>
    <col min="5898" max="5898" width="23.140625" style="74" customWidth="1"/>
    <col min="5899" max="5899" width="16.7109375" style="74" customWidth="1"/>
    <col min="5900" max="5900" width="16.5703125" style="74" customWidth="1"/>
    <col min="5901" max="5901" width="14.42578125" style="74" customWidth="1"/>
    <col min="5902" max="6143" width="9.140625" style="74"/>
    <col min="6144" max="6144" width="3.140625" style="74" customWidth="1"/>
    <col min="6145" max="6145" width="54.42578125" style="74" customWidth="1"/>
    <col min="6146" max="6146" width="5.85546875" style="74" customWidth="1"/>
    <col min="6147" max="6147" width="7.7109375" style="74" customWidth="1"/>
    <col min="6148" max="6148" width="18.140625" style="74" customWidth="1"/>
    <col min="6149" max="6149" width="18.85546875" style="74" customWidth="1"/>
    <col min="6150" max="6150" width="15.140625" style="74" customWidth="1"/>
    <col min="6151" max="6151" width="16.140625" style="74" customWidth="1"/>
    <col min="6152" max="6152" width="15.42578125" style="74" customWidth="1"/>
    <col min="6153" max="6153" width="15" style="74" customWidth="1"/>
    <col min="6154" max="6154" width="23.140625" style="74" customWidth="1"/>
    <col min="6155" max="6155" width="16.7109375" style="74" customWidth="1"/>
    <col min="6156" max="6156" width="16.5703125" style="74" customWidth="1"/>
    <col min="6157" max="6157" width="14.42578125" style="74" customWidth="1"/>
    <col min="6158" max="6399" width="9.140625" style="74"/>
    <col min="6400" max="6400" width="3.140625" style="74" customWidth="1"/>
    <col min="6401" max="6401" width="54.42578125" style="74" customWidth="1"/>
    <col min="6402" max="6402" width="5.85546875" style="74" customWidth="1"/>
    <col min="6403" max="6403" width="7.7109375" style="74" customWidth="1"/>
    <col min="6404" max="6404" width="18.140625" style="74" customWidth="1"/>
    <col min="6405" max="6405" width="18.85546875" style="74" customWidth="1"/>
    <col min="6406" max="6406" width="15.140625" style="74" customWidth="1"/>
    <col min="6407" max="6407" width="16.140625" style="74" customWidth="1"/>
    <col min="6408" max="6408" width="15.42578125" style="74" customWidth="1"/>
    <col min="6409" max="6409" width="15" style="74" customWidth="1"/>
    <col min="6410" max="6410" width="23.140625" style="74" customWidth="1"/>
    <col min="6411" max="6411" width="16.7109375" style="74" customWidth="1"/>
    <col min="6412" max="6412" width="16.5703125" style="74" customWidth="1"/>
    <col min="6413" max="6413" width="14.42578125" style="74" customWidth="1"/>
    <col min="6414" max="6655" width="9.140625" style="74"/>
    <col min="6656" max="6656" width="3.140625" style="74" customWidth="1"/>
    <col min="6657" max="6657" width="54.42578125" style="74" customWidth="1"/>
    <col min="6658" max="6658" width="5.85546875" style="74" customWidth="1"/>
    <col min="6659" max="6659" width="7.7109375" style="74" customWidth="1"/>
    <col min="6660" max="6660" width="18.140625" style="74" customWidth="1"/>
    <col min="6661" max="6661" width="18.85546875" style="74" customWidth="1"/>
    <col min="6662" max="6662" width="15.140625" style="74" customWidth="1"/>
    <col min="6663" max="6663" width="16.140625" style="74" customWidth="1"/>
    <col min="6664" max="6664" width="15.42578125" style="74" customWidth="1"/>
    <col min="6665" max="6665" width="15" style="74" customWidth="1"/>
    <col min="6666" max="6666" width="23.140625" style="74" customWidth="1"/>
    <col min="6667" max="6667" width="16.7109375" style="74" customWidth="1"/>
    <col min="6668" max="6668" width="16.5703125" style="74" customWidth="1"/>
    <col min="6669" max="6669" width="14.42578125" style="74" customWidth="1"/>
    <col min="6670" max="6911" width="9.140625" style="74"/>
    <col min="6912" max="6912" width="3.140625" style="74" customWidth="1"/>
    <col min="6913" max="6913" width="54.42578125" style="74" customWidth="1"/>
    <col min="6914" max="6914" width="5.85546875" style="74" customWidth="1"/>
    <col min="6915" max="6915" width="7.7109375" style="74" customWidth="1"/>
    <col min="6916" max="6916" width="18.140625" style="74" customWidth="1"/>
    <col min="6917" max="6917" width="18.85546875" style="74" customWidth="1"/>
    <col min="6918" max="6918" width="15.140625" style="74" customWidth="1"/>
    <col min="6919" max="6919" width="16.140625" style="74" customWidth="1"/>
    <col min="6920" max="6920" width="15.42578125" style="74" customWidth="1"/>
    <col min="6921" max="6921" width="15" style="74" customWidth="1"/>
    <col min="6922" max="6922" width="23.140625" style="74" customWidth="1"/>
    <col min="6923" max="6923" width="16.7109375" style="74" customWidth="1"/>
    <col min="6924" max="6924" width="16.5703125" style="74" customWidth="1"/>
    <col min="6925" max="6925" width="14.42578125" style="74" customWidth="1"/>
    <col min="6926" max="7167" width="9.140625" style="74"/>
    <col min="7168" max="7168" width="3.140625" style="74" customWidth="1"/>
    <col min="7169" max="7169" width="54.42578125" style="74" customWidth="1"/>
    <col min="7170" max="7170" width="5.85546875" style="74" customWidth="1"/>
    <col min="7171" max="7171" width="7.7109375" style="74" customWidth="1"/>
    <col min="7172" max="7172" width="18.140625" style="74" customWidth="1"/>
    <col min="7173" max="7173" width="18.85546875" style="74" customWidth="1"/>
    <col min="7174" max="7174" width="15.140625" style="74" customWidth="1"/>
    <col min="7175" max="7175" width="16.140625" style="74" customWidth="1"/>
    <col min="7176" max="7176" width="15.42578125" style="74" customWidth="1"/>
    <col min="7177" max="7177" width="15" style="74" customWidth="1"/>
    <col min="7178" max="7178" width="23.140625" style="74" customWidth="1"/>
    <col min="7179" max="7179" width="16.7109375" style="74" customWidth="1"/>
    <col min="7180" max="7180" width="16.5703125" style="74" customWidth="1"/>
    <col min="7181" max="7181" width="14.42578125" style="74" customWidth="1"/>
    <col min="7182" max="7423" width="9.140625" style="74"/>
    <col min="7424" max="7424" width="3.140625" style="74" customWidth="1"/>
    <col min="7425" max="7425" width="54.42578125" style="74" customWidth="1"/>
    <col min="7426" max="7426" width="5.85546875" style="74" customWidth="1"/>
    <col min="7427" max="7427" width="7.7109375" style="74" customWidth="1"/>
    <col min="7428" max="7428" width="18.140625" style="74" customWidth="1"/>
    <col min="7429" max="7429" width="18.85546875" style="74" customWidth="1"/>
    <col min="7430" max="7430" width="15.140625" style="74" customWidth="1"/>
    <col min="7431" max="7431" width="16.140625" style="74" customWidth="1"/>
    <col min="7432" max="7432" width="15.42578125" style="74" customWidth="1"/>
    <col min="7433" max="7433" width="15" style="74" customWidth="1"/>
    <col min="7434" max="7434" width="23.140625" style="74" customWidth="1"/>
    <col min="7435" max="7435" width="16.7109375" style="74" customWidth="1"/>
    <col min="7436" max="7436" width="16.5703125" style="74" customWidth="1"/>
    <col min="7437" max="7437" width="14.42578125" style="74" customWidth="1"/>
    <col min="7438" max="7679" width="9.140625" style="74"/>
    <col min="7680" max="7680" width="3.140625" style="74" customWidth="1"/>
    <col min="7681" max="7681" width="54.42578125" style="74" customWidth="1"/>
    <col min="7682" max="7682" width="5.85546875" style="74" customWidth="1"/>
    <col min="7683" max="7683" width="7.7109375" style="74" customWidth="1"/>
    <col min="7684" max="7684" width="18.140625" style="74" customWidth="1"/>
    <col min="7685" max="7685" width="18.85546875" style="74" customWidth="1"/>
    <col min="7686" max="7686" width="15.140625" style="74" customWidth="1"/>
    <col min="7687" max="7687" width="16.140625" style="74" customWidth="1"/>
    <col min="7688" max="7688" width="15.42578125" style="74" customWidth="1"/>
    <col min="7689" max="7689" width="15" style="74" customWidth="1"/>
    <col min="7690" max="7690" width="23.140625" style="74" customWidth="1"/>
    <col min="7691" max="7691" width="16.7109375" style="74" customWidth="1"/>
    <col min="7692" max="7692" width="16.5703125" style="74" customWidth="1"/>
    <col min="7693" max="7693" width="14.42578125" style="74" customWidth="1"/>
    <col min="7694" max="7935" width="9.140625" style="74"/>
    <col min="7936" max="7936" width="3.140625" style="74" customWidth="1"/>
    <col min="7937" max="7937" width="54.42578125" style="74" customWidth="1"/>
    <col min="7938" max="7938" width="5.85546875" style="74" customWidth="1"/>
    <col min="7939" max="7939" width="7.7109375" style="74" customWidth="1"/>
    <col min="7940" max="7940" width="18.140625" style="74" customWidth="1"/>
    <col min="7941" max="7941" width="18.85546875" style="74" customWidth="1"/>
    <col min="7942" max="7942" width="15.140625" style="74" customWidth="1"/>
    <col min="7943" max="7943" width="16.140625" style="74" customWidth="1"/>
    <col min="7944" max="7944" width="15.42578125" style="74" customWidth="1"/>
    <col min="7945" max="7945" width="15" style="74" customWidth="1"/>
    <col min="7946" max="7946" width="23.140625" style="74" customWidth="1"/>
    <col min="7947" max="7947" width="16.7109375" style="74" customWidth="1"/>
    <col min="7948" max="7948" width="16.5703125" style="74" customWidth="1"/>
    <col min="7949" max="7949" width="14.42578125" style="74" customWidth="1"/>
    <col min="7950" max="8191" width="9.140625" style="74"/>
    <col min="8192" max="8192" width="3.140625" style="74" customWidth="1"/>
    <col min="8193" max="8193" width="54.42578125" style="74" customWidth="1"/>
    <col min="8194" max="8194" width="5.85546875" style="74" customWidth="1"/>
    <col min="8195" max="8195" width="7.7109375" style="74" customWidth="1"/>
    <col min="8196" max="8196" width="18.140625" style="74" customWidth="1"/>
    <col min="8197" max="8197" width="18.85546875" style="74" customWidth="1"/>
    <col min="8198" max="8198" width="15.140625" style="74" customWidth="1"/>
    <col min="8199" max="8199" width="16.140625" style="74" customWidth="1"/>
    <col min="8200" max="8200" width="15.42578125" style="74" customWidth="1"/>
    <col min="8201" max="8201" width="15" style="74" customWidth="1"/>
    <col min="8202" max="8202" width="23.140625" style="74" customWidth="1"/>
    <col min="8203" max="8203" width="16.7109375" style="74" customWidth="1"/>
    <col min="8204" max="8204" width="16.5703125" style="74" customWidth="1"/>
    <col min="8205" max="8205" width="14.42578125" style="74" customWidth="1"/>
    <col min="8206" max="8447" width="9.140625" style="74"/>
    <col min="8448" max="8448" width="3.140625" style="74" customWidth="1"/>
    <col min="8449" max="8449" width="54.42578125" style="74" customWidth="1"/>
    <col min="8450" max="8450" width="5.85546875" style="74" customWidth="1"/>
    <col min="8451" max="8451" width="7.7109375" style="74" customWidth="1"/>
    <col min="8452" max="8452" width="18.140625" style="74" customWidth="1"/>
    <col min="8453" max="8453" width="18.85546875" style="74" customWidth="1"/>
    <col min="8454" max="8454" width="15.140625" style="74" customWidth="1"/>
    <col min="8455" max="8455" width="16.140625" style="74" customWidth="1"/>
    <col min="8456" max="8456" width="15.42578125" style="74" customWidth="1"/>
    <col min="8457" max="8457" width="15" style="74" customWidth="1"/>
    <col min="8458" max="8458" width="23.140625" style="74" customWidth="1"/>
    <col min="8459" max="8459" width="16.7109375" style="74" customWidth="1"/>
    <col min="8460" max="8460" width="16.5703125" style="74" customWidth="1"/>
    <col min="8461" max="8461" width="14.42578125" style="74" customWidth="1"/>
    <col min="8462" max="8703" width="9.140625" style="74"/>
    <col min="8704" max="8704" width="3.140625" style="74" customWidth="1"/>
    <col min="8705" max="8705" width="54.42578125" style="74" customWidth="1"/>
    <col min="8706" max="8706" width="5.85546875" style="74" customWidth="1"/>
    <col min="8707" max="8707" width="7.7109375" style="74" customWidth="1"/>
    <col min="8708" max="8708" width="18.140625" style="74" customWidth="1"/>
    <col min="8709" max="8709" width="18.85546875" style="74" customWidth="1"/>
    <col min="8710" max="8710" width="15.140625" style="74" customWidth="1"/>
    <col min="8711" max="8711" width="16.140625" style="74" customWidth="1"/>
    <col min="8712" max="8712" width="15.42578125" style="74" customWidth="1"/>
    <col min="8713" max="8713" width="15" style="74" customWidth="1"/>
    <col min="8714" max="8714" width="23.140625" style="74" customWidth="1"/>
    <col min="8715" max="8715" width="16.7109375" style="74" customWidth="1"/>
    <col min="8716" max="8716" width="16.5703125" style="74" customWidth="1"/>
    <col min="8717" max="8717" width="14.42578125" style="74" customWidth="1"/>
    <col min="8718" max="8959" width="9.140625" style="74"/>
    <col min="8960" max="8960" width="3.140625" style="74" customWidth="1"/>
    <col min="8961" max="8961" width="54.42578125" style="74" customWidth="1"/>
    <col min="8962" max="8962" width="5.85546875" style="74" customWidth="1"/>
    <col min="8963" max="8963" width="7.7109375" style="74" customWidth="1"/>
    <col min="8964" max="8964" width="18.140625" style="74" customWidth="1"/>
    <col min="8965" max="8965" width="18.85546875" style="74" customWidth="1"/>
    <col min="8966" max="8966" width="15.140625" style="74" customWidth="1"/>
    <col min="8967" max="8967" width="16.140625" style="74" customWidth="1"/>
    <col min="8968" max="8968" width="15.42578125" style="74" customWidth="1"/>
    <col min="8969" max="8969" width="15" style="74" customWidth="1"/>
    <col min="8970" max="8970" width="23.140625" style="74" customWidth="1"/>
    <col min="8971" max="8971" width="16.7109375" style="74" customWidth="1"/>
    <col min="8972" max="8972" width="16.5703125" style="74" customWidth="1"/>
    <col min="8973" max="8973" width="14.42578125" style="74" customWidth="1"/>
    <col min="8974" max="9215" width="9.140625" style="74"/>
    <col min="9216" max="9216" width="3.140625" style="74" customWidth="1"/>
    <col min="9217" max="9217" width="54.42578125" style="74" customWidth="1"/>
    <col min="9218" max="9218" width="5.85546875" style="74" customWidth="1"/>
    <col min="9219" max="9219" width="7.7109375" style="74" customWidth="1"/>
    <col min="9220" max="9220" width="18.140625" style="74" customWidth="1"/>
    <col min="9221" max="9221" width="18.85546875" style="74" customWidth="1"/>
    <col min="9222" max="9222" width="15.140625" style="74" customWidth="1"/>
    <col min="9223" max="9223" width="16.140625" style="74" customWidth="1"/>
    <col min="9224" max="9224" width="15.42578125" style="74" customWidth="1"/>
    <col min="9225" max="9225" width="15" style="74" customWidth="1"/>
    <col min="9226" max="9226" width="23.140625" style="74" customWidth="1"/>
    <col min="9227" max="9227" width="16.7109375" style="74" customWidth="1"/>
    <col min="9228" max="9228" width="16.5703125" style="74" customWidth="1"/>
    <col min="9229" max="9229" width="14.42578125" style="74" customWidth="1"/>
    <col min="9230" max="9471" width="9.140625" style="74"/>
    <col min="9472" max="9472" width="3.140625" style="74" customWidth="1"/>
    <col min="9473" max="9473" width="54.42578125" style="74" customWidth="1"/>
    <col min="9474" max="9474" width="5.85546875" style="74" customWidth="1"/>
    <col min="9475" max="9475" width="7.7109375" style="74" customWidth="1"/>
    <col min="9476" max="9476" width="18.140625" style="74" customWidth="1"/>
    <col min="9477" max="9477" width="18.85546875" style="74" customWidth="1"/>
    <col min="9478" max="9478" width="15.140625" style="74" customWidth="1"/>
    <col min="9479" max="9479" width="16.140625" style="74" customWidth="1"/>
    <col min="9480" max="9480" width="15.42578125" style="74" customWidth="1"/>
    <col min="9481" max="9481" width="15" style="74" customWidth="1"/>
    <col min="9482" max="9482" width="23.140625" style="74" customWidth="1"/>
    <col min="9483" max="9483" width="16.7109375" style="74" customWidth="1"/>
    <col min="9484" max="9484" width="16.5703125" style="74" customWidth="1"/>
    <col min="9485" max="9485" width="14.42578125" style="74" customWidth="1"/>
    <col min="9486" max="9727" width="9.140625" style="74"/>
    <col min="9728" max="9728" width="3.140625" style="74" customWidth="1"/>
    <col min="9729" max="9729" width="54.42578125" style="74" customWidth="1"/>
    <col min="9730" max="9730" width="5.85546875" style="74" customWidth="1"/>
    <col min="9731" max="9731" width="7.7109375" style="74" customWidth="1"/>
    <col min="9732" max="9732" width="18.140625" style="74" customWidth="1"/>
    <col min="9733" max="9733" width="18.85546875" style="74" customWidth="1"/>
    <col min="9734" max="9734" width="15.140625" style="74" customWidth="1"/>
    <col min="9735" max="9735" width="16.140625" style="74" customWidth="1"/>
    <col min="9736" max="9736" width="15.42578125" style="74" customWidth="1"/>
    <col min="9737" max="9737" width="15" style="74" customWidth="1"/>
    <col min="9738" max="9738" width="23.140625" style="74" customWidth="1"/>
    <col min="9739" max="9739" width="16.7109375" style="74" customWidth="1"/>
    <col min="9740" max="9740" width="16.5703125" style="74" customWidth="1"/>
    <col min="9741" max="9741" width="14.42578125" style="74" customWidth="1"/>
    <col min="9742" max="9983" width="9.140625" style="74"/>
    <col min="9984" max="9984" width="3.140625" style="74" customWidth="1"/>
    <col min="9985" max="9985" width="54.42578125" style="74" customWidth="1"/>
    <col min="9986" max="9986" width="5.85546875" style="74" customWidth="1"/>
    <col min="9987" max="9987" width="7.7109375" style="74" customWidth="1"/>
    <col min="9988" max="9988" width="18.140625" style="74" customWidth="1"/>
    <col min="9989" max="9989" width="18.85546875" style="74" customWidth="1"/>
    <col min="9990" max="9990" width="15.140625" style="74" customWidth="1"/>
    <col min="9991" max="9991" width="16.140625" style="74" customWidth="1"/>
    <col min="9992" max="9992" width="15.42578125" style="74" customWidth="1"/>
    <col min="9993" max="9993" width="15" style="74" customWidth="1"/>
    <col min="9994" max="9994" width="23.140625" style="74" customWidth="1"/>
    <col min="9995" max="9995" width="16.7109375" style="74" customWidth="1"/>
    <col min="9996" max="9996" width="16.5703125" style="74" customWidth="1"/>
    <col min="9997" max="9997" width="14.42578125" style="74" customWidth="1"/>
    <col min="9998" max="10239" width="9.140625" style="74"/>
    <col min="10240" max="10240" width="3.140625" style="74" customWidth="1"/>
    <col min="10241" max="10241" width="54.42578125" style="74" customWidth="1"/>
    <col min="10242" max="10242" width="5.85546875" style="74" customWidth="1"/>
    <col min="10243" max="10243" width="7.7109375" style="74" customWidth="1"/>
    <col min="10244" max="10244" width="18.140625" style="74" customWidth="1"/>
    <col min="10245" max="10245" width="18.85546875" style="74" customWidth="1"/>
    <col min="10246" max="10246" width="15.140625" style="74" customWidth="1"/>
    <col min="10247" max="10247" width="16.140625" style="74" customWidth="1"/>
    <col min="10248" max="10248" width="15.42578125" style="74" customWidth="1"/>
    <col min="10249" max="10249" width="15" style="74" customWidth="1"/>
    <col min="10250" max="10250" width="23.140625" style="74" customWidth="1"/>
    <col min="10251" max="10251" width="16.7109375" style="74" customWidth="1"/>
    <col min="10252" max="10252" width="16.5703125" style="74" customWidth="1"/>
    <col min="10253" max="10253" width="14.42578125" style="74" customWidth="1"/>
    <col min="10254" max="10495" width="9.140625" style="74"/>
    <col min="10496" max="10496" width="3.140625" style="74" customWidth="1"/>
    <col min="10497" max="10497" width="54.42578125" style="74" customWidth="1"/>
    <col min="10498" max="10498" width="5.85546875" style="74" customWidth="1"/>
    <col min="10499" max="10499" width="7.7109375" style="74" customWidth="1"/>
    <col min="10500" max="10500" width="18.140625" style="74" customWidth="1"/>
    <col min="10501" max="10501" width="18.85546875" style="74" customWidth="1"/>
    <col min="10502" max="10502" width="15.140625" style="74" customWidth="1"/>
    <col min="10503" max="10503" width="16.140625" style="74" customWidth="1"/>
    <col min="10504" max="10504" width="15.42578125" style="74" customWidth="1"/>
    <col min="10505" max="10505" width="15" style="74" customWidth="1"/>
    <col min="10506" max="10506" width="23.140625" style="74" customWidth="1"/>
    <col min="10507" max="10507" width="16.7109375" style="74" customWidth="1"/>
    <col min="10508" max="10508" width="16.5703125" style="74" customWidth="1"/>
    <col min="10509" max="10509" width="14.42578125" style="74" customWidth="1"/>
    <col min="10510" max="10751" width="9.140625" style="74"/>
    <col min="10752" max="10752" width="3.140625" style="74" customWidth="1"/>
    <col min="10753" max="10753" width="54.42578125" style="74" customWidth="1"/>
    <col min="10754" max="10754" width="5.85546875" style="74" customWidth="1"/>
    <col min="10755" max="10755" width="7.7109375" style="74" customWidth="1"/>
    <col min="10756" max="10756" width="18.140625" style="74" customWidth="1"/>
    <col min="10757" max="10757" width="18.85546875" style="74" customWidth="1"/>
    <col min="10758" max="10758" width="15.140625" style="74" customWidth="1"/>
    <col min="10759" max="10759" width="16.140625" style="74" customWidth="1"/>
    <col min="10760" max="10760" width="15.42578125" style="74" customWidth="1"/>
    <col min="10761" max="10761" width="15" style="74" customWidth="1"/>
    <col min="10762" max="10762" width="23.140625" style="74" customWidth="1"/>
    <col min="10763" max="10763" width="16.7109375" style="74" customWidth="1"/>
    <col min="10764" max="10764" width="16.5703125" style="74" customWidth="1"/>
    <col min="10765" max="10765" width="14.42578125" style="74" customWidth="1"/>
    <col min="10766" max="11007" width="9.140625" style="74"/>
    <col min="11008" max="11008" width="3.140625" style="74" customWidth="1"/>
    <col min="11009" max="11009" width="54.42578125" style="74" customWidth="1"/>
    <col min="11010" max="11010" width="5.85546875" style="74" customWidth="1"/>
    <col min="11011" max="11011" width="7.7109375" style="74" customWidth="1"/>
    <col min="11012" max="11012" width="18.140625" style="74" customWidth="1"/>
    <col min="11013" max="11013" width="18.85546875" style="74" customWidth="1"/>
    <col min="11014" max="11014" width="15.140625" style="74" customWidth="1"/>
    <col min="11015" max="11015" width="16.140625" style="74" customWidth="1"/>
    <col min="11016" max="11016" width="15.42578125" style="74" customWidth="1"/>
    <col min="11017" max="11017" width="15" style="74" customWidth="1"/>
    <col min="11018" max="11018" width="23.140625" style="74" customWidth="1"/>
    <col min="11019" max="11019" width="16.7109375" style="74" customWidth="1"/>
    <col min="11020" max="11020" width="16.5703125" style="74" customWidth="1"/>
    <col min="11021" max="11021" width="14.42578125" style="74" customWidth="1"/>
    <col min="11022" max="11263" width="9.140625" style="74"/>
    <col min="11264" max="11264" width="3.140625" style="74" customWidth="1"/>
    <col min="11265" max="11265" width="54.42578125" style="74" customWidth="1"/>
    <col min="11266" max="11266" width="5.85546875" style="74" customWidth="1"/>
    <col min="11267" max="11267" width="7.7109375" style="74" customWidth="1"/>
    <col min="11268" max="11268" width="18.140625" style="74" customWidth="1"/>
    <col min="11269" max="11269" width="18.85546875" style="74" customWidth="1"/>
    <col min="11270" max="11270" width="15.140625" style="74" customWidth="1"/>
    <col min="11271" max="11271" width="16.140625" style="74" customWidth="1"/>
    <col min="11272" max="11272" width="15.42578125" style="74" customWidth="1"/>
    <col min="11273" max="11273" width="15" style="74" customWidth="1"/>
    <col min="11274" max="11274" width="23.140625" style="74" customWidth="1"/>
    <col min="11275" max="11275" width="16.7109375" style="74" customWidth="1"/>
    <col min="11276" max="11276" width="16.5703125" style="74" customWidth="1"/>
    <col min="11277" max="11277" width="14.42578125" style="74" customWidth="1"/>
    <col min="11278" max="11519" width="9.140625" style="74"/>
    <col min="11520" max="11520" width="3.140625" style="74" customWidth="1"/>
    <col min="11521" max="11521" width="54.42578125" style="74" customWidth="1"/>
    <col min="11522" max="11522" width="5.85546875" style="74" customWidth="1"/>
    <col min="11523" max="11523" width="7.7109375" style="74" customWidth="1"/>
    <col min="11524" max="11524" width="18.140625" style="74" customWidth="1"/>
    <col min="11525" max="11525" width="18.85546875" style="74" customWidth="1"/>
    <col min="11526" max="11526" width="15.140625" style="74" customWidth="1"/>
    <col min="11527" max="11527" width="16.140625" style="74" customWidth="1"/>
    <col min="11528" max="11528" width="15.42578125" style="74" customWidth="1"/>
    <col min="11529" max="11529" width="15" style="74" customWidth="1"/>
    <col min="11530" max="11530" width="23.140625" style="74" customWidth="1"/>
    <col min="11531" max="11531" width="16.7109375" style="74" customWidth="1"/>
    <col min="11532" max="11532" width="16.5703125" style="74" customWidth="1"/>
    <col min="11533" max="11533" width="14.42578125" style="74" customWidth="1"/>
    <col min="11534" max="11775" width="9.140625" style="74"/>
    <col min="11776" max="11776" width="3.140625" style="74" customWidth="1"/>
    <col min="11777" max="11777" width="54.42578125" style="74" customWidth="1"/>
    <col min="11778" max="11778" width="5.85546875" style="74" customWidth="1"/>
    <col min="11779" max="11779" width="7.7109375" style="74" customWidth="1"/>
    <col min="11780" max="11780" width="18.140625" style="74" customWidth="1"/>
    <col min="11781" max="11781" width="18.85546875" style="74" customWidth="1"/>
    <col min="11782" max="11782" width="15.140625" style="74" customWidth="1"/>
    <col min="11783" max="11783" width="16.140625" style="74" customWidth="1"/>
    <col min="11784" max="11784" width="15.42578125" style="74" customWidth="1"/>
    <col min="11785" max="11785" width="15" style="74" customWidth="1"/>
    <col min="11786" max="11786" width="23.140625" style="74" customWidth="1"/>
    <col min="11787" max="11787" width="16.7109375" style="74" customWidth="1"/>
    <col min="11788" max="11788" width="16.5703125" style="74" customWidth="1"/>
    <col min="11789" max="11789" width="14.42578125" style="74" customWidth="1"/>
    <col min="11790" max="12031" width="9.140625" style="74"/>
    <col min="12032" max="12032" width="3.140625" style="74" customWidth="1"/>
    <col min="12033" max="12033" width="54.42578125" style="74" customWidth="1"/>
    <col min="12034" max="12034" width="5.85546875" style="74" customWidth="1"/>
    <col min="12035" max="12035" width="7.7109375" style="74" customWidth="1"/>
    <col min="12036" max="12036" width="18.140625" style="74" customWidth="1"/>
    <col min="12037" max="12037" width="18.85546875" style="74" customWidth="1"/>
    <col min="12038" max="12038" width="15.140625" style="74" customWidth="1"/>
    <col min="12039" max="12039" width="16.140625" style="74" customWidth="1"/>
    <col min="12040" max="12040" width="15.42578125" style="74" customWidth="1"/>
    <col min="12041" max="12041" width="15" style="74" customWidth="1"/>
    <col min="12042" max="12042" width="23.140625" style="74" customWidth="1"/>
    <col min="12043" max="12043" width="16.7109375" style="74" customWidth="1"/>
    <col min="12044" max="12044" width="16.5703125" style="74" customWidth="1"/>
    <col min="12045" max="12045" width="14.42578125" style="74" customWidth="1"/>
    <col min="12046" max="12287" width="9.140625" style="74"/>
    <col min="12288" max="12288" width="3.140625" style="74" customWidth="1"/>
    <col min="12289" max="12289" width="54.42578125" style="74" customWidth="1"/>
    <col min="12290" max="12290" width="5.85546875" style="74" customWidth="1"/>
    <col min="12291" max="12291" width="7.7109375" style="74" customWidth="1"/>
    <col min="12292" max="12292" width="18.140625" style="74" customWidth="1"/>
    <col min="12293" max="12293" width="18.85546875" style="74" customWidth="1"/>
    <col min="12294" max="12294" width="15.140625" style="74" customWidth="1"/>
    <col min="12295" max="12295" width="16.140625" style="74" customWidth="1"/>
    <col min="12296" max="12296" width="15.42578125" style="74" customWidth="1"/>
    <col min="12297" max="12297" width="15" style="74" customWidth="1"/>
    <col min="12298" max="12298" width="23.140625" style="74" customWidth="1"/>
    <col min="12299" max="12299" width="16.7109375" style="74" customWidth="1"/>
    <col min="12300" max="12300" width="16.5703125" style="74" customWidth="1"/>
    <col min="12301" max="12301" width="14.42578125" style="74" customWidth="1"/>
    <col min="12302" max="12543" width="9.140625" style="74"/>
    <col min="12544" max="12544" width="3.140625" style="74" customWidth="1"/>
    <col min="12545" max="12545" width="54.42578125" style="74" customWidth="1"/>
    <col min="12546" max="12546" width="5.85546875" style="74" customWidth="1"/>
    <col min="12547" max="12547" width="7.7109375" style="74" customWidth="1"/>
    <col min="12548" max="12548" width="18.140625" style="74" customWidth="1"/>
    <col min="12549" max="12549" width="18.85546875" style="74" customWidth="1"/>
    <col min="12550" max="12550" width="15.140625" style="74" customWidth="1"/>
    <col min="12551" max="12551" width="16.140625" style="74" customWidth="1"/>
    <col min="12552" max="12552" width="15.42578125" style="74" customWidth="1"/>
    <col min="12553" max="12553" width="15" style="74" customWidth="1"/>
    <col min="12554" max="12554" width="23.140625" style="74" customWidth="1"/>
    <col min="12555" max="12555" width="16.7109375" style="74" customWidth="1"/>
    <col min="12556" max="12556" width="16.5703125" style="74" customWidth="1"/>
    <col min="12557" max="12557" width="14.42578125" style="74" customWidth="1"/>
    <col min="12558" max="12799" width="9.140625" style="74"/>
    <col min="12800" max="12800" width="3.140625" style="74" customWidth="1"/>
    <col min="12801" max="12801" width="54.42578125" style="74" customWidth="1"/>
    <col min="12802" max="12802" width="5.85546875" style="74" customWidth="1"/>
    <col min="12803" max="12803" width="7.7109375" style="74" customWidth="1"/>
    <col min="12804" max="12804" width="18.140625" style="74" customWidth="1"/>
    <col min="12805" max="12805" width="18.85546875" style="74" customWidth="1"/>
    <col min="12806" max="12806" width="15.140625" style="74" customWidth="1"/>
    <col min="12807" max="12807" width="16.140625" style="74" customWidth="1"/>
    <col min="12808" max="12808" width="15.42578125" style="74" customWidth="1"/>
    <col min="12809" max="12809" width="15" style="74" customWidth="1"/>
    <col min="12810" max="12810" width="23.140625" style="74" customWidth="1"/>
    <col min="12811" max="12811" width="16.7109375" style="74" customWidth="1"/>
    <col min="12812" max="12812" width="16.5703125" style="74" customWidth="1"/>
    <col min="12813" max="12813" width="14.42578125" style="74" customWidth="1"/>
    <col min="12814" max="13055" width="9.140625" style="74"/>
    <col min="13056" max="13056" width="3.140625" style="74" customWidth="1"/>
    <col min="13057" max="13057" width="54.42578125" style="74" customWidth="1"/>
    <col min="13058" max="13058" width="5.85546875" style="74" customWidth="1"/>
    <col min="13059" max="13059" width="7.7109375" style="74" customWidth="1"/>
    <col min="13060" max="13060" width="18.140625" style="74" customWidth="1"/>
    <col min="13061" max="13061" width="18.85546875" style="74" customWidth="1"/>
    <col min="13062" max="13062" width="15.140625" style="74" customWidth="1"/>
    <col min="13063" max="13063" width="16.140625" style="74" customWidth="1"/>
    <col min="13064" max="13064" width="15.42578125" style="74" customWidth="1"/>
    <col min="13065" max="13065" width="15" style="74" customWidth="1"/>
    <col min="13066" max="13066" width="23.140625" style="74" customWidth="1"/>
    <col min="13067" max="13067" width="16.7109375" style="74" customWidth="1"/>
    <col min="13068" max="13068" width="16.5703125" style="74" customWidth="1"/>
    <col min="13069" max="13069" width="14.42578125" style="74" customWidth="1"/>
    <col min="13070" max="13311" width="9.140625" style="74"/>
    <col min="13312" max="13312" width="3.140625" style="74" customWidth="1"/>
    <col min="13313" max="13313" width="54.42578125" style="74" customWidth="1"/>
    <col min="13314" max="13314" width="5.85546875" style="74" customWidth="1"/>
    <col min="13315" max="13315" width="7.7109375" style="74" customWidth="1"/>
    <col min="13316" max="13316" width="18.140625" style="74" customWidth="1"/>
    <col min="13317" max="13317" width="18.85546875" style="74" customWidth="1"/>
    <col min="13318" max="13318" width="15.140625" style="74" customWidth="1"/>
    <col min="13319" max="13319" width="16.140625" style="74" customWidth="1"/>
    <col min="13320" max="13320" width="15.42578125" style="74" customWidth="1"/>
    <col min="13321" max="13321" width="15" style="74" customWidth="1"/>
    <col min="13322" max="13322" width="23.140625" style="74" customWidth="1"/>
    <col min="13323" max="13323" width="16.7109375" style="74" customWidth="1"/>
    <col min="13324" max="13324" width="16.5703125" style="74" customWidth="1"/>
    <col min="13325" max="13325" width="14.42578125" style="74" customWidth="1"/>
    <col min="13326" max="13567" width="9.140625" style="74"/>
    <col min="13568" max="13568" width="3.140625" style="74" customWidth="1"/>
    <col min="13569" max="13569" width="54.42578125" style="74" customWidth="1"/>
    <col min="13570" max="13570" width="5.85546875" style="74" customWidth="1"/>
    <col min="13571" max="13571" width="7.7109375" style="74" customWidth="1"/>
    <col min="13572" max="13572" width="18.140625" style="74" customWidth="1"/>
    <col min="13573" max="13573" width="18.85546875" style="74" customWidth="1"/>
    <col min="13574" max="13574" width="15.140625" style="74" customWidth="1"/>
    <col min="13575" max="13575" width="16.140625" style="74" customWidth="1"/>
    <col min="13576" max="13576" width="15.42578125" style="74" customWidth="1"/>
    <col min="13577" max="13577" width="15" style="74" customWidth="1"/>
    <col min="13578" max="13578" width="23.140625" style="74" customWidth="1"/>
    <col min="13579" max="13579" width="16.7109375" style="74" customWidth="1"/>
    <col min="13580" max="13580" width="16.5703125" style="74" customWidth="1"/>
    <col min="13581" max="13581" width="14.42578125" style="74" customWidth="1"/>
    <col min="13582" max="13823" width="9.140625" style="74"/>
    <col min="13824" max="13824" width="3.140625" style="74" customWidth="1"/>
    <col min="13825" max="13825" width="54.42578125" style="74" customWidth="1"/>
    <col min="13826" max="13826" width="5.85546875" style="74" customWidth="1"/>
    <col min="13827" max="13827" width="7.7109375" style="74" customWidth="1"/>
    <col min="13828" max="13828" width="18.140625" style="74" customWidth="1"/>
    <col min="13829" max="13829" width="18.85546875" style="74" customWidth="1"/>
    <col min="13830" max="13830" width="15.140625" style="74" customWidth="1"/>
    <col min="13831" max="13831" width="16.140625" style="74" customWidth="1"/>
    <col min="13832" max="13832" width="15.42578125" style="74" customWidth="1"/>
    <col min="13833" max="13833" width="15" style="74" customWidth="1"/>
    <col min="13834" max="13834" width="23.140625" style="74" customWidth="1"/>
    <col min="13835" max="13835" width="16.7109375" style="74" customWidth="1"/>
    <col min="13836" max="13836" width="16.5703125" style="74" customWidth="1"/>
    <col min="13837" max="13837" width="14.42578125" style="74" customWidth="1"/>
    <col min="13838" max="14079" width="9.140625" style="74"/>
    <col min="14080" max="14080" width="3.140625" style="74" customWidth="1"/>
    <col min="14081" max="14081" width="54.42578125" style="74" customWidth="1"/>
    <col min="14082" max="14082" width="5.85546875" style="74" customWidth="1"/>
    <col min="14083" max="14083" width="7.7109375" style="74" customWidth="1"/>
    <col min="14084" max="14084" width="18.140625" style="74" customWidth="1"/>
    <col min="14085" max="14085" width="18.85546875" style="74" customWidth="1"/>
    <col min="14086" max="14086" width="15.140625" style="74" customWidth="1"/>
    <col min="14087" max="14087" width="16.140625" style="74" customWidth="1"/>
    <col min="14088" max="14088" width="15.42578125" style="74" customWidth="1"/>
    <col min="14089" max="14089" width="15" style="74" customWidth="1"/>
    <col min="14090" max="14090" width="23.140625" style="74" customWidth="1"/>
    <col min="14091" max="14091" width="16.7109375" style="74" customWidth="1"/>
    <col min="14092" max="14092" width="16.5703125" style="74" customWidth="1"/>
    <col min="14093" max="14093" width="14.42578125" style="74" customWidth="1"/>
    <col min="14094" max="14335" width="9.140625" style="74"/>
    <col min="14336" max="14336" width="3.140625" style="74" customWidth="1"/>
    <col min="14337" max="14337" width="54.42578125" style="74" customWidth="1"/>
    <col min="14338" max="14338" width="5.85546875" style="74" customWidth="1"/>
    <col min="14339" max="14339" width="7.7109375" style="74" customWidth="1"/>
    <col min="14340" max="14340" width="18.140625" style="74" customWidth="1"/>
    <col min="14341" max="14341" width="18.85546875" style="74" customWidth="1"/>
    <col min="14342" max="14342" width="15.140625" style="74" customWidth="1"/>
    <col min="14343" max="14343" width="16.140625" style="74" customWidth="1"/>
    <col min="14344" max="14344" width="15.42578125" style="74" customWidth="1"/>
    <col min="14345" max="14345" width="15" style="74" customWidth="1"/>
    <col min="14346" max="14346" width="23.140625" style="74" customWidth="1"/>
    <col min="14347" max="14347" width="16.7109375" style="74" customWidth="1"/>
    <col min="14348" max="14348" width="16.5703125" style="74" customWidth="1"/>
    <col min="14349" max="14349" width="14.42578125" style="74" customWidth="1"/>
    <col min="14350" max="14591" width="9.140625" style="74"/>
    <col min="14592" max="14592" width="3.140625" style="74" customWidth="1"/>
    <col min="14593" max="14593" width="54.42578125" style="74" customWidth="1"/>
    <col min="14594" max="14594" width="5.85546875" style="74" customWidth="1"/>
    <col min="14595" max="14595" width="7.7109375" style="74" customWidth="1"/>
    <col min="14596" max="14596" width="18.140625" style="74" customWidth="1"/>
    <col min="14597" max="14597" width="18.85546875" style="74" customWidth="1"/>
    <col min="14598" max="14598" width="15.140625" style="74" customWidth="1"/>
    <col min="14599" max="14599" width="16.140625" style="74" customWidth="1"/>
    <col min="14600" max="14600" width="15.42578125" style="74" customWidth="1"/>
    <col min="14601" max="14601" width="15" style="74" customWidth="1"/>
    <col min="14602" max="14602" width="23.140625" style="74" customWidth="1"/>
    <col min="14603" max="14603" width="16.7109375" style="74" customWidth="1"/>
    <col min="14604" max="14604" width="16.5703125" style="74" customWidth="1"/>
    <col min="14605" max="14605" width="14.42578125" style="74" customWidth="1"/>
    <col min="14606" max="14847" width="9.140625" style="74"/>
    <col min="14848" max="14848" width="3.140625" style="74" customWidth="1"/>
    <col min="14849" max="14849" width="54.42578125" style="74" customWidth="1"/>
    <col min="14850" max="14850" width="5.85546875" style="74" customWidth="1"/>
    <col min="14851" max="14851" width="7.7109375" style="74" customWidth="1"/>
    <col min="14852" max="14852" width="18.140625" style="74" customWidth="1"/>
    <col min="14853" max="14853" width="18.85546875" style="74" customWidth="1"/>
    <col min="14854" max="14854" width="15.140625" style="74" customWidth="1"/>
    <col min="14855" max="14855" width="16.140625" style="74" customWidth="1"/>
    <col min="14856" max="14856" width="15.42578125" style="74" customWidth="1"/>
    <col min="14857" max="14857" width="15" style="74" customWidth="1"/>
    <col min="14858" max="14858" width="23.140625" style="74" customWidth="1"/>
    <col min="14859" max="14859" width="16.7109375" style="74" customWidth="1"/>
    <col min="14860" max="14860" width="16.5703125" style="74" customWidth="1"/>
    <col min="14861" max="14861" width="14.42578125" style="74" customWidth="1"/>
    <col min="14862" max="15103" width="9.140625" style="74"/>
    <col min="15104" max="15104" width="3.140625" style="74" customWidth="1"/>
    <col min="15105" max="15105" width="54.42578125" style="74" customWidth="1"/>
    <col min="15106" max="15106" width="5.85546875" style="74" customWidth="1"/>
    <col min="15107" max="15107" width="7.7109375" style="74" customWidth="1"/>
    <col min="15108" max="15108" width="18.140625" style="74" customWidth="1"/>
    <col min="15109" max="15109" width="18.85546875" style="74" customWidth="1"/>
    <col min="15110" max="15110" width="15.140625" style="74" customWidth="1"/>
    <col min="15111" max="15111" width="16.140625" style="74" customWidth="1"/>
    <col min="15112" max="15112" width="15.42578125" style="74" customWidth="1"/>
    <col min="15113" max="15113" width="15" style="74" customWidth="1"/>
    <col min="15114" max="15114" width="23.140625" style="74" customWidth="1"/>
    <col min="15115" max="15115" width="16.7109375" style="74" customWidth="1"/>
    <col min="15116" max="15116" width="16.5703125" style="74" customWidth="1"/>
    <col min="15117" max="15117" width="14.42578125" style="74" customWidth="1"/>
    <col min="15118" max="15359" width="9.140625" style="74"/>
    <col min="15360" max="15360" width="3.140625" style="74" customWidth="1"/>
    <col min="15361" max="15361" width="54.42578125" style="74" customWidth="1"/>
    <col min="15362" max="15362" width="5.85546875" style="74" customWidth="1"/>
    <col min="15363" max="15363" width="7.7109375" style="74" customWidth="1"/>
    <col min="15364" max="15364" width="18.140625" style="74" customWidth="1"/>
    <col min="15365" max="15365" width="18.85546875" style="74" customWidth="1"/>
    <col min="15366" max="15366" width="15.140625" style="74" customWidth="1"/>
    <col min="15367" max="15367" width="16.140625" style="74" customWidth="1"/>
    <col min="15368" max="15368" width="15.42578125" style="74" customWidth="1"/>
    <col min="15369" max="15369" width="15" style="74" customWidth="1"/>
    <col min="15370" max="15370" width="23.140625" style="74" customWidth="1"/>
    <col min="15371" max="15371" width="16.7109375" style="74" customWidth="1"/>
    <col min="15372" max="15372" width="16.5703125" style="74" customWidth="1"/>
    <col min="15373" max="15373" width="14.42578125" style="74" customWidth="1"/>
    <col min="15374" max="15615" width="9.140625" style="74"/>
    <col min="15616" max="15616" width="3.140625" style="74" customWidth="1"/>
    <col min="15617" max="15617" width="54.42578125" style="74" customWidth="1"/>
    <col min="15618" max="15618" width="5.85546875" style="74" customWidth="1"/>
    <col min="15619" max="15619" width="7.7109375" style="74" customWidth="1"/>
    <col min="15620" max="15620" width="18.140625" style="74" customWidth="1"/>
    <col min="15621" max="15621" width="18.85546875" style="74" customWidth="1"/>
    <col min="15622" max="15622" width="15.140625" style="74" customWidth="1"/>
    <col min="15623" max="15623" width="16.140625" style="74" customWidth="1"/>
    <col min="15624" max="15624" width="15.42578125" style="74" customWidth="1"/>
    <col min="15625" max="15625" width="15" style="74" customWidth="1"/>
    <col min="15626" max="15626" width="23.140625" style="74" customWidth="1"/>
    <col min="15627" max="15627" width="16.7109375" style="74" customWidth="1"/>
    <col min="15628" max="15628" width="16.5703125" style="74" customWidth="1"/>
    <col min="15629" max="15629" width="14.42578125" style="74" customWidth="1"/>
    <col min="15630" max="15871" width="9.140625" style="74"/>
    <col min="15872" max="15872" width="3.140625" style="74" customWidth="1"/>
    <col min="15873" max="15873" width="54.42578125" style="74" customWidth="1"/>
    <col min="15874" max="15874" width="5.85546875" style="74" customWidth="1"/>
    <col min="15875" max="15875" width="7.7109375" style="74" customWidth="1"/>
    <col min="15876" max="15876" width="18.140625" style="74" customWidth="1"/>
    <col min="15877" max="15877" width="18.85546875" style="74" customWidth="1"/>
    <col min="15878" max="15878" width="15.140625" style="74" customWidth="1"/>
    <col min="15879" max="15879" width="16.140625" style="74" customWidth="1"/>
    <col min="15880" max="15880" width="15.42578125" style="74" customWidth="1"/>
    <col min="15881" max="15881" width="15" style="74" customWidth="1"/>
    <col min="15882" max="15882" width="23.140625" style="74" customWidth="1"/>
    <col min="15883" max="15883" width="16.7109375" style="74" customWidth="1"/>
    <col min="15884" max="15884" width="16.5703125" style="74" customWidth="1"/>
    <col min="15885" max="15885" width="14.42578125" style="74" customWidth="1"/>
    <col min="15886" max="16127" width="9.140625" style="74"/>
    <col min="16128" max="16128" width="3.140625" style="74" customWidth="1"/>
    <col min="16129" max="16129" width="54.42578125" style="74" customWidth="1"/>
    <col min="16130" max="16130" width="5.85546875" style="74" customWidth="1"/>
    <col min="16131" max="16131" width="7.7109375" style="74" customWidth="1"/>
    <col min="16132" max="16132" width="18.140625" style="74" customWidth="1"/>
    <col min="16133" max="16133" width="18.85546875" style="74" customWidth="1"/>
    <col min="16134" max="16134" width="15.140625" style="74" customWidth="1"/>
    <col min="16135" max="16135" width="16.140625" style="74" customWidth="1"/>
    <col min="16136" max="16136" width="15.42578125" style="74" customWidth="1"/>
    <col min="16137" max="16137" width="15" style="74" customWidth="1"/>
    <col min="16138" max="16138" width="23.140625" style="74" customWidth="1"/>
    <col min="16139" max="16139" width="16.7109375" style="74" customWidth="1"/>
    <col min="16140" max="16140" width="16.5703125" style="74" customWidth="1"/>
    <col min="16141" max="16141" width="14.42578125" style="74" customWidth="1"/>
    <col min="16142" max="16382" width="9.140625" style="74"/>
    <col min="16383" max="16384" width="9.140625" style="74" customWidth="1"/>
  </cols>
  <sheetData>
    <row r="1" spans="1:17" ht="22.5" customHeight="1" x14ac:dyDescent="0.25">
      <c r="N1" s="104"/>
    </row>
    <row r="2" spans="1:17" ht="15.75" x14ac:dyDescent="0.2">
      <c r="L2" s="109"/>
      <c r="M2" s="109"/>
      <c r="N2" s="109"/>
      <c r="O2" s="92"/>
      <c r="P2" s="92"/>
      <c r="Q2" s="92"/>
    </row>
    <row r="3" spans="1:17" ht="33" customHeight="1" x14ac:dyDescent="0.25">
      <c r="L3" s="108" t="s">
        <v>141</v>
      </c>
      <c r="M3" s="108"/>
      <c r="N3" s="108"/>
      <c r="O3" s="93"/>
      <c r="P3" s="93"/>
      <c r="Q3" s="93"/>
    </row>
    <row r="4" spans="1:17" ht="15.75" x14ac:dyDescent="0.25">
      <c r="L4" s="100"/>
      <c r="M4" s="100"/>
      <c r="N4" s="100"/>
      <c r="O4" s="93"/>
      <c r="P4" s="93"/>
      <c r="Q4" s="93"/>
    </row>
    <row r="5" spans="1:17" ht="36.950000000000003" customHeight="1" x14ac:dyDescent="0.2">
      <c r="A5" s="113" t="s">
        <v>119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</row>
    <row r="7" spans="1:17" s="82" customFormat="1" ht="15.75" x14ac:dyDescent="0.25">
      <c r="B7" s="101" t="s">
        <v>120</v>
      </c>
      <c r="C7" s="116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8"/>
    </row>
    <row r="8" spans="1:17" s="82" customFormat="1" ht="50.45" customHeight="1" x14ac:dyDescent="0.25">
      <c r="B8" s="101" t="s">
        <v>121</v>
      </c>
      <c r="C8" s="119" t="s">
        <v>134</v>
      </c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1"/>
    </row>
    <row r="10" spans="1:17" s="82" customFormat="1" ht="15.75" x14ac:dyDescent="0.25">
      <c r="B10" s="115" t="s">
        <v>122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</row>
    <row r="11" spans="1:17" s="82" customFormat="1" ht="30.75" customHeight="1" x14ac:dyDescent="0.25">
      <c r="B11" s="122" t="s">
        <v>135</v>
      </c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07"/>
    </row>
    <row r="12" spans="1:17" s="82" customFormat="1" ht="24" customHeight="1" x14ac:dyDescent="0.25">
      <c r="B12" s="94" t="s">
        <v>123</v>
      </c>
    </row>
    <row r="13" spans="1:17" s="82" customFormat="1" ht="15.75" x14ac:dyDescent="0.25"/>
    <row r="14" spans="1:17" s="82" customFormat="1" ht="15.75" x14ac:dyDescent="0.25"/>
    <row r="15" spans="1:17" s="82" customFormat="1" ht="15.75" x14ac:dyDescent="0.25">
      <c r="B15" s="94" t="s">
        <v>124</v>
      </c>
    </row>
    <row r="16" spans="1:17" s="82" customFormat="1" ht="15.75" x14ac:dyDescent="0.25">
      <c r="B16" s="94" t="s">
        <v>125</v>
      </c>
    </row>
    <row r="17" spans="1:14" s="82" customFormat="1" ht="15.75" x14ac:dyDescent="0.25">
      <c r="B17" s="94" t="s">
        <v>126</v>
      </c>
    </row>
    <row r="18" spans="1:14" s="82" customFormat="1" ht="15.75" x14ac:dyDescent="0.25">
      <c r="B18" s="94" t="s">
        <v>127</v>
      </c>
    </row>
    <row r="20" spans="1:14" ht="32.25" customHeight="1" x14ac:dyDescent="0.2">
      <c r="A20" s="125" t="s">
        <v>108</v>
      </c>
      <c r="B20" s="126" t="s">
        <v>118</v>
      </c>
      <c r="C20" s="127" t="s">
        <v>109</v>
      </c>
      <c r="D20" s="127" t="s">
        <v>110</v>
      </c>
      <c r="E20" s="129" t="s">
        <v>111</v>
      </c>
      <c r="F20" s="130"/>
      <c r="G20" s="130"/>
      <c r="H20" s="131" t="s">
        <v>112</v>
      </c>
      <c r="I20" s="131"/>
      <c r="J20" s="131"/>
      <c r="K20" s="125" t="s">
        <v>113</v>
      </c>
      <c r="L20" s="125"/>
      <c r="M20" s="125"/>
      <c r="N20" s="125"/>
    </row>
    <row r="21" spans="1:14" ht="80.45" customHeight="1" x14ac:dyDescent="0.2">
      <c r="A21" s="125"/>
      <c r="B21" s="126"/>
      <c r="C21" s="128"/>
      <c r="D21" s="128"/>
      <c r="E21" s="84" t="s">
        <v>138</v>
      </c>
      <c r="F21" s="84" t="s">
        <v>139</v>
      </c>
      <c r="G21" s="84" t="s">
        <v>140</v>
      </c>
      <c r="H21" s="91" t="s">
        <v>130</v>
      </c>
      <c r="I21" s="89" t="s">
        <v>114</v>
      </c>
      <c r="J21" s="89" t="s">
        <v>128</v>
      </c>
      <c r="K21" s="89" t="s">
        <v>129</v>
      </c>
      <c r="L21" s="95" t="s">
        <v>115</v>
      </c>
      <c r="M21" s="95" t="s">
        <v>116</v>
      </c>
      <c r="N21" s="95" t="s">
        <v>117</v>
      </c>
    </row>
    <row r="22" spans="1:14" s="80" customFormat="1" ht="110.25" x14ac:dyDescent="0.2">
      <c r="A22" s="75">
        <v>1</v>
      </c>
      <c r="B22" s="85" t="s">
        <v>136</v>
      </c>
      <c r="C22" s="76" t="s">
        <v>133</v>
      </c>
      <c r="D22" s="77">
        <v>1</v>
      </c>
      <c r="E22" s="86">
        <v>38000</v>
      </c>
      <c r="F22" s="86">
        <v>54000</v>
      </c>
      <c r="G22" s="87">
        <v>59000</v>
      </c>
      <c r="H22" s="78">
        <f>AVERAGE(E22:G22)</f>
        <v>50333.333333333336</v>
      </c>
      <c r="I22" s="73">
        <f>SQRT(((SUM((POWER(E22-H22,2)),(POWER(F22-H22,2)),(POWER(G22-H22,2)))/(3-1))))</f>
        <v>10969.655114602889</v>
      </c>
      <c r="J22" s="79">
        <f>I22/H22*100</f>
        <v>21.794016783979249</v>
      </c>
      <c r="K22" s="78">
        <f>((D22/3)*(SUM(E22:G22)))</f>
        <v>50333.333333333328</v>
      </c>
      <c r="L22" s="78">
        <f>K22/D22</f>
        <v>50333.333333333328</v>
      </c>
      <c r="M22" s="78">
        <f>ROUND(L22,2)</f>
        <v>50333.33</v>
      </c>
      <c r="N22" s="78">
        <f>D22*M22</f>
        <v>50333.33</v>
      </c>
    </row>
    <row r="23" spans="1:14" s="81" customFormat="1" ht="14.1" customHeight="1" x14ac:dyDescent="0.25">
      <c r="A23" s="114" t="s">
        <v>0</v>
      </c>
      <c r="B23" s="114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88">
        <f>N22</f>
        <v>50333.33</v>
      </c>
    </row>
    <row r="24" spans="1:14" s="81" customFormat="1" ht="14.1" customHeight="1" x14ac:dyDescent="0.25">
      <c r="A24" s="102"/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3"/>
    </row>
    <row r="25" spans="1:14" ht="18.75" customHeight="1" x14ac:dyDescent="0.25">
      <c r="A25" s="90"/>
      <c r="B25" s="92" t="s">
        <v>131</v>
      </c>
      <c r="C25" s="90"/>
      <c r="D25" s="90"/>
      <c r="E25" s="90"/>
      <c r="F25" s="90"/>
      <c r="G25" s="96">
        <f>N23</f>
        <v>50333.33</v>
      </c>
      <c r="H25" s="92" t="s">
        <v>132</v>
      </c>
      <c r="I25" s="90"/>
      <c r="J25" s="90"/>
      <c r="K25" s="90"/>
      <c r="L25" s="90"/>
      <c r="M25" s="90"/>
      <c r="N25" s="90"/>
    </row>
    <row r="26" spans="1:14" ht="45.75" customHeight="1" x14ac:dyDescent="0.2">
      <c r="A26" s="90"/>
      <c r="B26" s="132" t="s">
        <v>137</v>
      </c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</row>
    <row r="27" spans="1:14" x14ac:dyDescent="0.2">
      <c r="A27" s="90"/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</row>
    <row r="28" spans="1:14" s="82" customFormat="1" ht="30.95" customHeight="1" x14ac:dyDescent="0.25">
      <c r="A28" s="97"/>
      <c r="B28" s="110"/>
      <c r="C28" s="110"/>
      <c r="D28" s="110"/>
      <c r="F28" s="168"/>
      <c r="G28" s="169"/>
      <c r="H28" s="98"/>
      <c r="I28" s="97"/>
      <c r="J28" s="97"/>
      <c r="K28" s="97"/>
      <c r="L28" s="97"/>
      <c r="M28" s="97"/>
      <c r="N28" s="97"/>
    </row>
    <row r="29" spans="1:14" s="82" customFormat="1" ht="30.95" customHeight="1" x14ac:dyDescent="0.25">
      <c r="A29" s="97"/>
      <c r="B29" s="111"/>
      <c r="C29" s="111"/>
      <c r="D29" s="111"/>
      <c r="F29" s="168"/>
      <c r="G29" s="169"/>
      <c r="H29" s="98"/>
      <c r="I29" s="97"/>
      <c r="J29" s="97"/>
      <c r="K29" s="97"/>
      <c r="L29" s="97"/>
      <c r="M29" s="97"/>
      <c r="N29" s="97"/>
    </row>
    <row r="30" spans="1:14" s="82" customFormat="1" ht="30.95" customHeight="1" x14ac:dyDescent="0.25">
      <c r="A30" s="97"/>
      <c r="B30" s="112"/>
      <c r="C30" s="112"/>
      <c r="D30" s="112"/>
      <c r="E30" s="105"/>
      <c r="F30" s="170"/>
      <c r="G30" s="171"/>
      <c r="H30" s="106"/>
      <c r="I30" s="97"/>
      <c r="J30" s="97"/>
      <c r="K30" s="97"/>
      <c r="L30" s="97"/>
      <c r="M30" s="97"/>
      <c r="N30" s="97"/>
    </row>
    <row r="31" spans="1:14" s="82" customFormat="1" ht="30.95" customHeight="1" x14ac:dyDescent="0.25">
      <c r="A31" s="97"/>
      <c r="B31" s="111"/>
      <c r="C31" s="111"/>
      <c r="D31" s="111"/>
      <c r="F31" s="168"/>
      <c r="G31" s="169"/>
      <c r="H31" s="98"/>
      <c r="I31" s="97"/>
      <c r="J31" s="97"/>
      <c r="K31" s="97"/>
      <c r="L31" s="97"/>
      <c r="M31" s="97"/>
      <c r="N31" s="97"/>
    </row>
    <row r="32" spans="1:14" s="82" customFormat="1" ht="30.95" customHeight="1" x14ac:dyDescent="0.25">
      <c r="A32" s="97"/>
      <c r="B32" s="111"/>
      <c r="C32" s="111"/>
      <c r="D32" s="111"/>
      <c r="F32" s="168"/>
      <c r="G32" s="169"/>
      <c r="H32" s="98"/>
      <c r="I32" s="97"/>
      <c r="J32" s="97"/>
      <c r="K32" s="97"/>
      <c r="L32" s="97"/>
      <c r="M32" s="97"/>
      <c r="N32" s="97"/>
    </row>
    <row r="33" spans="1:14" s="82" customFormat="1" ht="12.95" customHeight="1" x14ac:dyDescent="0.25">
      <c r="A33" s="97"/>
      <c r="B33" s="99"/>
      <c r="C33" s="97"/>
      <c r="D33" s="97"/>
      <c r="F33" s="168"/>
      <c r="G33" s="168"/>
      <c r="H33" s="97"/>
      <c r="I33" s="97"/>
      <c r="J33" s="97"/>
      <c r="K33" s="97"/>
      <c r="L33" s="97"/>
      <c r="M33" s="97"/>
      <c r="N33" s="97"/>
    </row>
    <row r="34" spans="1:14" s="82" customFormat="1" ht="15.75" x14ac:dyDescent="0.25">
      <c r="A34" s="97"/>
      <c r="B34" s="97"/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</row>
    <row r="35" spans="1:14" ht="22.5" customHeight="1" x14ac:dyDescent="0.25">
      <c r="A35" s="110"/>
      <c r="B35" s="110"/>
      <c r="C35" s="82"/>
      <c r="D35" s="82"/>
      <c r="E35" s="82"/>
      <c r="F35" s="82"/>
      <c r="G35" s="82"/>
    </row>
    <row r="36" spans="1:14" s="83" customFormat="1" ht="15.75" customHeight="1" x14ac:dyDescent="0.25">
      <c r="A36" s="123"/>
      <c r="B36" s="123"/>
      <c r="C36" s="123"/>
      <c r="D36" s="123"/>
      <c r="E36" s="123"/>
      <c r="F36" s="123"/>
      <c r="G36" s="124"/>
      <c r="H36" s="124"/>
      <c r="I36" s="124"/>
    </row>
  </sheetData>
  <mergeCells count="24">
    <mergeCell ref="A36:F36"/>
    <mergeCell ref="G36:I36"/>
    <mergeCell ref="K20:N20"/>
    <mergeCell ref="A20:A21"/>
    <mergeCell ref="B20:B21"/>
    <mergeCell ref="C20:C21"/>
    <mergeCell ref="D20:D21"/>
    <mergeCell ref="E20:G20"/>
    <mergeCell ref="H20:J20"/>
    <mergeCell ref="A35:B35"/>
    <mergeCell ref="B26:N26"/>
    <mergeCell ref="L3:N3"/>
    <mergeCell ref="L2:N2"/>
    <mergeCell ref="B28:D28"/>
    <mergeCell ref="B29:D29"/>
    <mergeCell ref="B30:D30"/>
    <mergeCell ref="B31:D31"/>
    <mergeCell ref="B32:D32"/>
    <mergeCell ref="A5:N5"/>
    <mergeCell ref="A23:M23"/>
    <mergeCell ref="B10:N10"/>
    <mergeCell ref="C7:N7"/>
    <mergeCell ref="C8:N8"/>
    <mergeCell ref="B11:M11"/>
  </mergeCells>
  <conditionalFormatting sqref="J22">
    <cfRule type="cellIs" dxfId="0" priority="2" operator="greaterThanOrEqual">
      <formula>33</formula>
    </cfRule>
  </conditionalFormatting>
  <pageMargins left="0.7" right="0.7" top="0.75" bottom="0.75" header="0.3" footer="0.3"/>
  <pageSetup paperSize="9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4:Q64"/>
  <sheetViews>
    <sheetView topLeftCell="A25" workbookViewId="0">
      <selection activeCell="I56" sqref="I56"/>
    </sheetView>
  </sheetViews>
  <sheetFormatPr defaultRowHeight="15" x14ac:dyDescent="0.25"/>
  <cols>
    <col min="1" max="1" width="24.28515625" customWidth="1"/>
    <col min="8" max="8" width="20.85546875" customWidth="1"/>
  </cols>
  <sheetData>
    <row r="4" spans="1:16" ht="15.75" customHeight="1" x14ac:dyDescent="0.25">
      <c r="B4" s="6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  <c r="H4" s="6" t="s">
        <v>1</v>
      </c>
    </row>
    <row r="5" spans="1:16" x14ac:dyDescent="0.25">
      <c r="A5" s="5" t="s">
        <v>16</v>
      </c>
      <c r="B5" s="5">
        <v>14082</v>
      </c>
      <c r="C5" s="5">
        <v>13793</v>
      </c>
      <c r="D5" s="5">
        <v>15276</v>
      </c>
      <c r="E5" s="5">
        <v>22327</v>
      </c>
      <c r="F5" s="5">
        <v>22052</v>
      </c>
      <c r="G5" s="5">
        <v>18417</v>
      </c>
      <c r="H5" s="5">
        <f>SUM(B5:G5)</f>
        <v>105947</v>
      </c>
    </row>
    <row r="13" spans="1:16" ht="15.75" x14ac:dyDescent="0.25">
      <c r="B13" s="133" t="s">
        <v>7</v>
      </c>
      <c r="C13" s="133"/>
      <c r="D13" s="133" t="s">
        <v>8</v>
      </c>
      <c r="E13" s="133"/>
      <c r="F13" s="133" t="s">
        <v>9</v>
      </c>
      <c r="G13" s="133"/>
      <c r="H13" s="133" t="s">
        <v>10</v>
      </c>
      <c r="I13" s="133"/>
      <c r="J13" s="133" t="s">
        <v>11</v>
      </c>
      <c r="K13" s="133"/>
      <c r="L13" s="133" t="s">
        <v>12</v>
      </c>
      <c r="M13" s="133"/>
      <c r="N13" s="133" t="s">
        <v>1</v>
      </c>
      <c r="O13" s="133"/>
      <c r="P13" s="134"/>
    </row>
    <row r="14" spans="1:16" ht="32.25" thickBot="1" x14ac:dyDescent="0.3">
      <c r="B14" s="3" t="s">
        <v>3</v>
      </c>
      <c r="C14" s="3" t="s">
        <v>4</v>
      </c>
      <c r="D14" s="3" t="s">
        <v>3</v>
      </c>
      <c r="E14" s="3" t="s">
        <v>4</v>
      </c>
      <c r="F14" s="3" t="s">
        <v>3</v>
      </c>
      <c r="G14" s="3" t="s">
        <v>4</v>
      </c>
      <c r="H14" s="3" t="s">
        <v>3</v>
      </c>
      <c r="I14" s="4" t="s">
        <v>4</v>
      </c>
      <c r="J14" s="4" t="s">
        <v>3</v>
      </c>
      <c r="K14" s="4" t="s">
        <v>4</v>
      </c>
      <c r="L14" s="3" t="s">
        <v>3</v>
      </c>
      <c r="M14" s="3" t="s">
        <v>4</v>
      </c>
      <c r="N14" s="3" t="s">
        <v>3</v>
      </c>
      <c r="O14" s="3" t="s">
        <v>2</v>
      </c>
      <c r="P14" s="2"/>
    </row>
    <row r="15" spans="1:16" x14ac:dyDescent="0.25">
      <c r="A15" t="s">
        <v>17</v>
      </c>
      <c r="B15">
        <v>9656</v>
      </c>
      <c r="C15">
        <v>20516</v>
      </c>
      <c r="D15">
        <v>11830</v>
      </c>
      <c r="E15">
        <v>23238</v>
      </c>
      <c r="F15">
        <v>14274</v>
      </c>
      <c r="G15">
        <v>44677</v>
      </c>
      <c r="H15">
        <v>14627</v>
      </c>
      <c r="I15">
        <v>41755</v>
      </c>
      <c r="J15">
        <v>10724</v>
      </c>
      <c r="K15">
        <v>28829</v>
      </c>
      <c r="L15">
        <v>6273</v>
      </c>
      <c r="M15">
        <v>14249</v>
      </c>
    </row>
    <row r="20" spans="1:17" ht="15.75" x14ac:dyDescent="0.25">
      <c r="B20" s="133" t="s">
        <v>7</v>
      </c>
      <c r="C20" s="133"/>
      <c r="D20" s="133" t="s">
        <v>8</v>
      </c>
      <c r="E20" s="133"/>
      <c r="F20" s="133" t="s">
        <v>9</v>
      </c>
      <c r="G20" s="133"/>
      <c r="H20" s="133" t="s">
        <v>10</v>
      </c>
      <c r="I20" s="133"/>
      <c r="J20" s="133" t="s">
        <v>11</v>
      </c>
      <c r="K20" s="133"/>
      <c r="L20" s="133" t="s">
        <v>12</v>
      </c>
      <c r="M20" s="133"/>
    </row>
    <row r="21" spans="1:17" ht="32.25" thickBot="1" x14ac:dyDescent="0.3">
      <c r="B21" s="3" t="s">
        <v>3</v>
      </c>
      <c r="C21" s="3" t="s">
        <v>6</v>
      </c>
      <c r="D21" s="3" t="s">
        <v>3</v>
      </c>
      <c r="E21" s="3" t="s">
        <v>6</v>
      </c>
      <c r="F21" s="3" t="s">
        <v>3</v>
      </c>
      <c r="G21" s="3" t="s">
        <v>6</v>
      </c>
      <c r="H21" s="3" t="s">
        <v>3</v>
      </c>
      <c r="I21" s="4" t="s">
        <v>6</v>
      </c>
      <c r="J21" s="4" t="s">
        <v>3</v>
      </c>
      <c r="K21" s="4" t="s">
        <v>6</v>
      </c>
      <c r="L21" s="3" t="s">
        <v>3</v>
      </c>
      <c r="M21" s="3" t="s">
        <v>6</v>
      </c>
    </row>
    <row r="22" spans="1:17" x14ac:dyDescent="0.25">
      <c r="A22" t="s">
        <v>18</v>
      </c>
      <c r="B22">
        <v>1976</v>
      </c>
      <c r="C22">
        <v>3440</v>
      </c>
      <c r="D22">
        <v>4430</v>
      </c>
      <c r="E22">
        <v>15000</v>
      </c>
      <c r="F22">
        <v>7275</v>
      </c>
      <c r="G22">
        <v>40400</v>
      </c>
      <c r="H22">
        <v>9660</v>
      </c>
      <c r="I22">
        <v>38630</v>
      </c>
      <c r="J22">
        <v>7730</v>
      </c>
      <c r="K22">
        <v>33550</v>
      </c>
      <c r="L22">
        <v>6474</v>
      </c>
      <c r="M22">
        <v>24180</v>
      </c>
    </row>
    <row r="24" spans="1:17" x14ac:dyDescent="0.25">
      <c r="B24" t="s">
        <v>28</v>
      </c>
    </row>
    <row r="25" spans="1:17" x14ac:dyDescent="0.25">
      <c r="B25">
        <v>2015</v>
      </c>
      <c r="C25">
        <v>2016</v>
      </c>
      <c r="D25">
        <v>2017</v>
      </c>
      <c r="E25">
        <v>2018</v>
      </c>
      <c r="F25">
        <v>2019</v>
      </c>
      <c r="G25">
        <v>2020</v>
      </c>
      <c r="I25" t="s">
        <v>19</v>
      </c>
      <c r="J25" t="s">
        <v>20</v>
      </c>
      <c r="K25" t="s">
        <v>21</v>
      </c>
      <c r="L25" t="s">
        <v>22</v>
      </c>
      <c r="M25" t="s">
        <v>23</v>
      </c>
      <c r="N25" t="s">
        <v>24</v>
      </c>
      <c r="O25" t="s">
        <v>25</v>
      </c>
      <c r="P25" t="s">
        <v>26</v>
      </c>
      <c r="Q25" t="s">
        <v>27</v>
      </c>
    </row>
    <row r="26" spans="1:17" x14ac:dyDescent="0.25">
      <c r="A26" t="s">
        <v>19</v>
      </c>
      <c r="B26">
        <v>597</v>
      </c>
      <c r="C26">
        <v>347</v>
      </c>
      <c r="D26">
        <v>578</v>
      </c>
      <c r="E26">
        <v>328</v>
      </c>
      <c r="F26">
        <v>501</v>
      </c>
      <c r="G26">
        <v>1533</v>
      </c>
      <c r="H26">
        <v>2015</v>
      </c>
      <c r="I26">
        <v>615</v>
      </c>
      <c r="J26">
        <v>958</v>
      </c>
      <c r="K26">
        <v>50</v>
      </c>
      <c r="L26">
        <v>650</v>
      </c>
      <c r="M26">
        <v>2688</v>
      </c>
      <c r="N26">
        <v>5779</v>
      </c>
      <c r="O26">
        <v>792</v>
      </c>
      <c r="P26">
        <v>1503</v>
      </c>
      <c r="Q26">
        <v>1360</v>
      </c>
    </row>
    <row r="27" spans="1:17" x14ac:dyDescent="0.25">
      <c r="A27" t="s">
        <v>20</v>
      </c>
      <c r="B27">
        <v>958</v>
      </c>
      <c r="C27">
        <v>837</v>
      </c>
      <c r="D27">
        <v>570</v>
      </c>
      <c r="E27">
        <v>1050</v>
      </c>
      <c r="F27">
        <v>2370</v>
      </c>
      <c r="G27">
        <v>1740</v>
      </c>
      <c r="H27">
        <v>2016</v>
      </c>
      <c r="I27">
        <v>574</v>
      </c>
      <c r="J27">
        <v>1292</v>
      </c>
      <c r="K27">
        <v>158</v>
      </c>
      <c r="L27">
        <v>362</v>
      </c>
      <c r="M27">
        <v>3421</v>
      </c>
      <c r="N27">
        <v>9663</v>
      </c>
      <c r="O27">
        <v>1347</v>
      </c>
      <c r="P27">
        <v>1744</v>
      </c>
      <c r="Q27">
        <v>1370</v>
      </c>
    </row>
    <row r="28" spans="1:17" x14ac:dyDescent="0.25">
      <c r="A28" t="s">
        <v>21</v>
      </c>
      <c r="D28">
        <v>125</v>
      </c>
      <c r="E28">
        <v>116</v>
      </c>
      <c r="F28">
        <v>166</v>
      </c>
      <c r="G28">
        <v>38</v>
      </c>
      <c r="H28">
        <v>2017</v>
      </c>
      <c r="I28">
        <v>930</v>
      </c>
      <c r="J28">
        <v>1428</v>
      </c>
      <c r="K28">
        <v>284</v>
      </c>
      <c r="L28">
        <v>470</v>
      </c>
      <c r="M28">
        <v>4285</v>
      </c>
      <c r="N28">
        <v>11440</v>
      </c>
      <c r="O28">
        <v>2784</v>
      </c>
      <c r="P28">
        <v>1860</v>
      </c>
      <c r="Q28">
        <v>1350</v>
      </c>
    </row>
    <row r="29" spans="1:17" x14ac:dyDescent="0.25">
      <c r="A29" t="s">
        <v>22</v>
      </c>
      <c r="B29">
        <v>650</v>
      </c>
      <c r="C29">
        <v>297</v>
      </c>
      <c r="D29">
        <v>480</v>
      </c>
      <c r="E29">
        <v>640</v>
      </c>
      <c r="F29">
        <v>815</v>
      </c>
      <c r="G29">
        <v>750</v>
      </c>
      <c r="H29">
        <v>2018</v>
      </c>
      <c r="I29">
        <v>1335</v>
      </c>
      <c r="J29">
        <v>1510</v>
      </c>
      <c r="K29">
        <v>350</v>
      </c>
      <c r="L29">
        <v>530</v>
      </c>
      <c r="M29">
        <v>5156</v>
      </c>
      <c r="N29">
        <v>12386</v>
      </c>
      <c r="O29">
        <v>3377</v>
      </c>
      <c r="P29">
        <v>1366</v>
      </c>
      <c r="Q29">
        <v>1400</v>
      </c>
    </row>
    <row r="30" spans="1:17" x14ac:dyDescent="0.25">
      <c r="A30" t="s">
        <v>23</v>
      </c>
      <c r="B30">
        <v>2608</v>
      </c>
      <c r="C30">
        <v>2947</v>
      </c>
      <c r="D30">
        <v>1565</v>
      </c>
      <c r="E30">
        <v>1340</v>
      </c>
      <c r="F30">
        <v>1490</v>
      </c>
      <c r="G30">
        <v>800</v>
      </c>
      <c r="H30">
        <v>2019</v>
      </c>
      <c r="I30">
        <v>1345</v>
      </c>
      <c r="J30">
        <v>1560</v>
      </c>
      <c r="K30">
        <v>125</v>
      </c>
      <c r="L30">
        <v>560</v>
      </c>
      <c r="M30">
        <v>4336</v>
      </c>
      <c r="N30">
        <v>8182</v>
      </c>
      <c r="O30">
        <v>2614</v>
      </c>
      <c r="P30">
        <v>855</v>
      </c>
      <c r="Q30">
        <v>1450</v>
      </c>
    </row>
    <row r="31" spans="1:17" x14ac:dyDescent="0.25">
      <c r="A31" t="s">
        <v>24</v>
      </c>
      <c r="B31">
        <v>5713</v>
      </c>
      <c r="C31">
        <v>5704</v>
      </c>
      <c r="D31">
        <v>8085</v>
      </c>
      <c r="E31">
        <v>13143</v>
      </c>
      <c r="F31">
        <v>12166</v>
      </c>
      <c r="G31">
        <v>10495</v>
      </c>
      <c r="H31">
        <v>2020</v>
      </c>
      <c r="I31">
        <v>1365</v>
      </c>
      <c r="J31">
        <v>1600</v>
      </c>
      <c r="K31">
        <v>130</v>
      </c>
      <c r="L31">
        <v>560</v>
      </c>
      <c r="M31">
        <v>4026</v>
      </c>
      <c r="N31">
        <v>4631</v>
      </c>
      <c r="O31">
        <v>1706</v>
      </c>
      <c r="P31">
        <v>95</v>
      </c>
      <c r="Q31">
        <v>1450</v>
      </c>
    </row>
    <row r="32" spans="1:17" x14ac:dyDescent="0.25">
      <c r="A32" t="s">
        <v>25</v>
      </c>
      <c r="B32">
        <v>842</v>
      </c>
      <c r="C32">
        <v>1645</v>
      </c>
      <c r="D32">
        <v>3328</v>
      </c>
      <c r="E32">
        <v>4080</v>
      </c>
      <c r="F32">
        <v>2774</v>
      </c>
      <c r="G32">
        <v>1596</v>
      </c>
    </row>
    <row r="33" spans="1:7" x14ac:dyDescent="0.25">
      <c r="A33" t="s">
        <v>26</v>
      </c>
      <c r="B33">
        <v>1503</v>
      </c>
      <c r="C33">
        <v>1196</v>
      </c>
      <c r="D33">
        <v>395</v>
      </c>
      <c r="E33">
        <v>230</v>
      </c>
      <c r="F33">
        <v>320</v>
      </c>
      <c r="G33">
        <v>15</v>
      </c>
    </row>
    <row r="34" spans="1:7" x14ac:dyDescent="0.25">
      <c r="A34" t="s">
        <v>34</v>
      </c>
      <c r="B34">
        <v>1210</v>
      </c>
      <c r="C34">
        <v>820</v>
      </c>
      <c r="D34">
        <v>150</v>
      </c>
      <c r="E34">
        <v>1400</v>
      </c>
      <c r="F34">
        <v>1450</v>
      </c>
      <c r="G34">
        <v>1450</v>
      </c>
    </row>
    <row r="37" spans="1:7" x14ac:dyDescent="0.25">
      <c r="C37" t="s">
        <v>29</v>
      </c>
    </row>
    <row r="39" spans="1:7" x14ac:dyDescent="0.25">
      <c r="B39">
        <v>2015</v>
      </c>
      <c r="C39">
        <v>2016</v>
      </c>
      <c r="D39">
        <v>2017</v>
      </c>
      <c r="E39">
        <v>2018</v>
      </c>
      <c r="F39">
        <v>2019</v>
      </c>
      <c r="G39">
        <v>2020</v>
      </c>
    </row>
    <row r="40" spans="1:7" x14ac:dyDescent="0.25">
      <c r="A40" t="s">
        <v>19</v>
      </c>
      <c r="B40">
        <v>172</v>
      </c>
      <c r="E40">
        <v>280</v>
      </c>
      <c r="F40">
        <v>582</v>
      </c>
      <c r="G40">
        <v>750</v>
      </c>
    </row>
    <row r="41" spans="1:7" x14ac:dyDescent="0.25">
      <c r="A41" t="s">
        <v>20</v>
      </c>
      <c r="B41">
        <v>2200</v>
      </c>
      <c r="C41">
        <v>1200</v>
      </c>
      <c r="D41">
        <v>200</v>
      </c>
      <c r="E41">
        <v>1400</v>
      </c>
      <c r="F41">
        <v>3270</v>
      </c>
      <c r="G41">
        <v>2400</v>
      </c>
    </row>
    <row r="42" spans="1:7" x14ac:dyDescent="0.25">
      <c r="A42" t="s">
        <v>21</v>
      </c>
      <c r="D42">
        <v>400</v>
      </c>
      <c r="E42">
        <v>200</v>
      </c>
      <c r="F42">
        <v>380</v>
      </c>
      <c r="G42">
        <v>50</v>
      </c>
    </row>
    <row r="43" spans="1:7" x14ac:dyDescent="0.25">
      <c r="A43" t="s">
        <v>22</v>
      </c>
      <c r="B43">
        <v>1650</v>
      </c>
      <c r="C43">
        <v>350</v>
      </c>
      <c r="E43">
        <v>100</v>
      </c>
      <c r="F43">
        <v>200</v>
      </c>
      <c r="G43">
        <v>200</v>
      </c>
    </row>
    <row r="44" spans="1:7" x14ac:dyDescent="0.25">
      <c r="A44" t="s">
        <v>23</v>
      </c>
      <c r="B44">
        <v>3100</v>
      </c>
      <c r="C44">
        <v>3330</v>
      </c>
      <c r="D44">
        <v>1030</v>
      </c>
      <c r="E44">
        <v>2200</v>
      </c>
      <c r="F44">
        <v>2100</v>
      </c>
      <c r="G44">
        <v>900</v>
      </c>
    </row>
    <row r="45" spans="1:7" x14ac:dyDescent="0.25">
      <c r="A45" t="s">
        <v>24</v>
      </c>
      <c r="B45">
        <v>6215</v>
      </c>
      <c r="C45">
        <v>4786</v>
      </c>
      <c r="D45">
        <v>6630</v>
      </c>
      <c r="E45">
        <v>9416</v>
      </c>
      <c r="F45">
        <v>11180</v>
      </c>
      <c r="G45">
        <v>10510</v>
      </c>
    </row>
    <row r="46" spans="1:7" x14ac:dyDescent="0.25">
      <c r="A46" t="s">
        <v>25</v>
      </c>
      <c r="B46">
        <v>660</v>
      </c>
      <c r="C46">
        <v>2230</v>
      </c>
      <c r="D46">
        <v>6745</v>
      </c>
      <c r="E46">
        <v>7455</v>
      </c>
      <c r="F46">
        <v>4930</v>
      </c>
      <c r="G46">
        <v>2500</v>
      </c>
    </row>
    <row r="47" spans="1:7" x14ac:dyDescent="0.25">
      <c r="A47" t="s">
        <v>26</v>
      </c>
      <c r="B47">
        <v>6421</v>
      </c>
      <c r="C47">
        <v>2982</v>
      </c>
      <c r="D47">
        <v>500</v>
      </c>
      <c r="F47">
        <v>790</v>
      </c>
    </row>
    <row r="49" spans="1:7" x14ac:dyDescent="0.25">
      <c r="F49" t="s">
        <v>31</v>
      </c>
    </row>
    <row r="50" spans="1:7" x14ac:dyDescent="0.25">
      <c r="B50">
        <v>2015</v>
      </c>
      <c r="C50">
        <v>2016</v>
      </c>
      <c r="D50">
        <v>2017</v>
      </c>
      <c r="E50">
        <v>2018</v>
      </c>
      <c r="F50">
        <v>2019</v>
      </c>
      <c r="G50">
        <v>2020</v>
      </c>
    </row>
    <row r="51" spans="1:7" x14ac:dyDescent="0.25">
      <c r="A51" t="s">
        <v>30</v>
      </c>
      <c r="B51">
        <v>9616</v>
      </c>
      <c r="C51">
        <v>8193</v>
      </c>
      <c r="D51">
        <v>8402</v>
      </c>
      <c r="E51">
        <v>12325</v>
      </c>
      <c r="F51">
        <v>13108</v>
      </c>
      <c r="G51">
        <v>10886</v>
      </c>
    </row>
    <row r="52" spans="1:7" x14ac:dyDescent="0.25">
      <c r="A52" t="s">
        <v>5</v>
      </c>
      <c r="B52">
        <v>1679</v>
      </c>
      <c r="C52">
        <v>3702</v>
      </c>
      <c r="D52">
        <v>5653</v>
      </c>
      <c r="E52">
        <v>7357</v>
      </c>
      <c r="F52">
        <v>6615</v>
      </c>
      <c r="G52">
        <v>5330</v>
      </c>
    </row>
    <row r="53" spans="1:7" s="7" customFormat="1" x14ac:dyDescent="0.25">
      <c r="A53" s="7" t="s">
        <v>33</v>
      </c>
      <c r="B53" s="7">
        <v>1202</v>
      </c>
      <c r="C53" s="7">
        <v>1020</v>
      </c>
      <c r="D53" s="7">
        <v>175</v>
      </c>
      <c r="E53" s="7">
        <v>90</v>
      </c>
    </row>
    <row r="54" spans="1:7" x14ac:dyDescent="0.25">
      <c r="A54" t="s">
        <v>13</v>
      </c>
      <c r="B54">
        <v>1585</v>
      </c>
      <c r="C54">
        <v>954</v>
      </c>
      <c r="D54">
        <v>1076</v>
      </c>
      <c r="E54">
        <v>2615</v>
      </c>
      <c r="F54">
        <v>2329</v>
      </c>
      <c r="G54">
        <v>2201</v>
      </c>
    </row>
    <row r="57" spans="1:7" x14ac:dyDescent="0.25">
      <c r="C57" t="s">
        <v>32</v>
      </c>
    </row>
    <row r="58" spans="1:7" x14ac:dyDescent="0.25">
      <c r="B58">
        <v>2015</v>
      </c>
      <c r="C58">
        <v>2016</v>
      </c>
      <c r="D58">
        <v>2017</v>
      </c>
      <c r="E58">
        <v>2018</v>
      </c>
      <c r="F58">
        <v>2019</v>
      </c>
      <c r="G58">
        <v>2020</v>
      </c>
    </row>
    <row r="59" spans="1:7" x14ac:dyDescent="0.25">
      <c r="A59" t="s">
        <v>19</v>
      </c>
      <c r="D59">
        <v>2300</v>
      </c>
      <c r="F59">
        <v>582</v>
      </c>
      <c r="G59">
        <v>750</v>
      </c>
    </row>
    <row r="60" spans="1:7" x14ac:dyDescent="0.25">
      <c r="A60" t="s">
        <v>20</v>
      </c>
      <c r="C60">
        <v>3000</v>
      </c>
      <c r="D60">
        <v>2000</v>
      </c>
      <c r="E60">
        <v>2000</v>
      </c>
      <c r="F60">
        <v>4700</v>
      </c>
      <c r="G60">
        <v>1400</v>
      </c>
    </row>
    <row r="61" spans="1:7" x14ac:dyDescent="0.25">
      <c r="A61" t="s">
        <v>22</v>
      </c>
      <c r="D61">
        <v>3500</v>
      </c>
      <c r="E61">
        <v>2000</v>
      </c>
      <c r="F61">
        <v>800</v>
      </c>
      <c r="G61">
        <v>200</v>
      </c>
    </row>
    <row r="62" spans="1:7" x14ac:dyDescent="0.25">
      <c r="A62" t="s">
        <v>23</v>
      </c>
      <c r="B62">
        <v>300</v>
      </c>
      <c r="C62">
        <v>4300</v>
      </c>
      <c r="D62">
        <v>600</v>
      </c>
      <c r="F62">
        <v>2570</v>
      </c>
    </row>
    <row r="63" spans="1:7" x14ac:dyDescent="0.25">
      <c r="A63" t="s">
        <v>24</v>
      </c>
      <c r="B63">
        <v>940</v>
      </c>
      <c r="C63">
        <v>3400</v>
      </c>
      <c r="D63">
        <v>11400</v>
      </c>
      <c r="E63">
        <v>2730</v>
      </c>
      <c r="F63">
        <v>13500</v>
      </c>
      <c r="G63">
        <v>10200</v>
      </c>
    </row>
    <row r="64" spans="1:7" x14ac:dyDescent="0.25">
      <c r="A64" t="s">
        <v>25</v>
      </c>
      <c r="B64">
        <v>2200</v>
      </c>
      <c r="D64">
        <v>43</v>
      </c>
    </row>
  </sheetData>
  <mergeCells count="13">
    <mergeCell ref="N13:P13"/>
    <mergeCell ref="B20:C20"/>
    <mergeCell ref="D20:E20"/>
    <mergeCell ref="F20:G20"/>
    <mergeCell ref="H20:I20"/>
    <mergeCell ref="J20:K20"/>
    <mergeCell ref="L20:M20"/>
    <mergeCell ref="B13:C13"/>
    <mergeCell ref="D13:E13"/>
    <mergeCell ref="F13:G13"/>
    <mergeCell ref="H13:I13"/>
    <mergeCell ref="J13:K13"/>
    <mergeCell ref="L13:M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C4:H182"/>
  <sheetViews>
    <sheetView workbookViewId="0">
      <selection activeCell="H9" sqref="H9"/>
    </sheetView>
  </sheetViews>
  <sheetFormatPr defaultColWidth="9.140625" defaultRowHeight="15" x14ac:dyDescent="0.25"/>
  <cols>
    <col min="1" max="3" width="9.140625" style="7"/>
    <col min="4" max="4" width="69" style="7" hidden="1" customWidth="1"/>
    <col min="5" max="5" width="40.28515625" style="7" customWidth="1"/>
    <col min="6" max="6" width="30.28515625" style="7" customWidth="1"/>
    <col min="7" max="7" width="10.5703125" style="7" customWidth="1"/>
    <col min="8" max="16384" width="9.140625" style="7"/>
  </cols>
  <sheetData>
    <row r="4" spans="3:8" ht="15.75" thickBot="1" x14ac:dyDescent="0.3"/>
    <row r="5" spans="3:8" ht="19.5" thickBot="1" x14ac:dyDescent="0.35">
      <c r="C5" s="138" t="s">
        <v>35</v>
      </c>
      <c r="D5" s="139"/>
      <c r="E5" s="139"/>
      <c r="F5" s="139"/>
      <c r="G5" s="139"/>
      <c r="H5" s="140"/>
    </row>
    <row r="6" spans="3:8" ht="15.75" thickBot="1" x14ac:dyDescent="0.3"/>
    <row r="7" spans="3:8" ht="15.75" x14ac:dyDescent="0.25">
      <c r="C7" s="8"/>
      <c r="D7" s="9"/>
      <c r="E7" s="10" t="s">
        <v>36</v>
      </c>
      <c r="F7" s="11" t="s">
        <v>37</v>
      </c>
      <c r="G7" s="12" t="s">
        <v>38</v>
      </c>
      <c r="H7" s="13" t="s">
        <v>2</v>
      </c>
    </row>
    <row r="8" spans="3:8" ht="15.75" customHeight="1" x14ac:dyDescent="0.25">
      <c r="C8" s="141" t="s">
        <v>15</v>
      </c>
      <c r="D8" s="142"/>
      <c r="E8" s="142"/>
      <c r="F8" s="142"/>
      <c r="G8" s="142"/>
      <c r="H8" s="143"/>
    </row>
    <row r="9" spans="3:8" ht="18" customHeight="1" x14ac:dyDescent="0.25">
      <c r="C9" s="14">
        <v>1</v>
      </c>
      <c r="D9" s="15" t="str">
        <f>[1]таблица!B51</f>
        <v>Строительство параметрической скважины в пределах Алтатинско-Никольской зоны нераспределенного фонда недр</v>
      </c>
      <c r="E9" s="16" t="s">
        <v>39</v>
      </c>
      <c r="F9" s="17" t="s">
        <v>40</v>
      </c>
      <c r="G9" s="18"/>
      <c r="H9" s="19"/>
    </row>
    <row r="10" spans="3:8" ht="18" customHeight="1" x14ac:dyDescent="0.25">
      <c r="C10" s="144" t="s">
        <v>41</v>
      </c>
      <c r="D10" s="145"/>
      <c r="E10" s="145"/>
      <c r="F10" s="145"/>
      <c r="G10" s="145"/>
      <c r="H10" s="146"/>
    </row>
    <row r="11" spans="3:8" ht="18" customHeight="1" x14ac:dyDescent="0.25">
      <c r="C11" s="14">
        <v>2</v>
      </c>
      <c r="D11" s="15" t="str">
        <f>[1]таблица!B108</f>
        <v>Баженовская (полигон "Баженовский")</v>
      </c>
      <c r="E11" s="16" t="s">
        <v>42</v>
      </c>
      <c r="F11" s="17" t="s">
        <v>40</v>
      </c>
      <c r="G11" s="18"/>
      <c r="H11" s="19"/>
    </row>
    <row r="12" spans="3:8" ht="19.5" customHeight="1" x14ac:dyDescent="0.25">
      <c r="C12" s="14">
        <v>3</v>
      </c>
      <c r="D12" s="15" t="str">
        <f>[1]таблица!B109</f>
        <v>Гыданская 130 (II этап – бурение скважины до глубины 6 500 м)*</v>
      </c>
      <c r="E12" s="16" t="s">
        <v>43</v>
      </c>
      <c r="F12" s="17" t="s">
        <v>44</v>
      </c>
      <c r="G12" s="18"/>
      <c r="H12" s="19"/>
    </row>
    <row r="13" spans="3:8" ht="19.5" customHeight="1" x14ac:dyDescent="0.25">
      <c r="C13" s="144" t="s">
        <v>45</v>
      </c>
      <c r="D13" s="145"/>
      <c r="E13" s="145"/>
      <c r="F13" s="145"/>
      <c r="G13" s="145"/>
      <c r="H13" s="146"/>
    </row>
    <row r="14" spans="3:8" ht="21.75" customHeight="1" x14ac:dyDescent="0.25">
      <c r="C14" s="14">
        <v>4</v>
      </c>
      <c r="D14" s="15" t="str">
        <f>[1]таблица!B172</f>
        <v>Испытание в эксплуатационной колонне Желдонской параметрической скважины № 260 с целью обоснования перспективных объектов и ускоренного воспроизводства углеводородного сырья в Восточной Сибири и Республике Саха (Якутия) (II этап).</v>
      </c>
      <c r="E14" s="16" t="s">
        <v>46</v>
      </c>
      <c r="F14" s="17" t="s">
        <v>47</v>
      </c>
      <c r="G14" s="17">
        <f>[1]таблица!E172</f>
        <v>55</v>
      </c>
      <c r="H14" s="20">
        <v>0</v>
      </c>
    </row>
    <row r="15" spans="3:8" ht="21.75" customHeight="1" x14ac:dyDescent="0.25">
      <c r="C15" s="14">
        <v>5</v>
      </c>
      <c r="D15" s="15" t="str">
        <f>[1]таблица!B173</f>
        <v>Бурение профиля опорных колонковых скважин в пределах Анабаро-Хатангской седловины.</v>
      </c>
      <c r="E15" s="16" t="s">
        <v>48</v>
      </c>
      <c r="F15" s="17" t="s">
        <v>49</v>
      </c>
      <c r="G15" s="17">
        <f>[1]таблица!E173+[1]таблица!E174</f>
        <v>171</v>
      </c>
      <c r="H15" s="20">
        <f>[1]таблица!F173</f>
        <v>939.7</v>
      </c>
    </row>
    <row r="16" spans="3:8" ht="20.25" customHeight="1" x14ac:dyDescent="0.25">
      <c r="C16" s="14">
        <v>6</v>
      </c>
      <c r="D16" s="15" t="str">
        <f>[1]таблица!B175</f>
        <v>Продолжение работ по испытанию дополнительно выявленных нефтегазоперспективных горизонтов в разрезе Чайкинской параметрической скважины № 367.</v>
      </c>
      <c r="E16" s="16" t="s">
        <v>50</v>
      </c>
      <c r="F16" s="17" t="s">
        <v>47</v>
      </c>
      <c r="G16" s="18">
        <f>[1]таблица!E175</f>
        <v>15.281000000000001</v>
      </c>
      <c r="H16" s="20">
        <v>0</v>
      </c>
    </row>
    <row r="17" spans="3:8" ht="17.25" customHeight="1" x14ac:dyDescent="0.25">
      <c r="C17" s="14">
        <v>7</v>
      </c>
      <c r="D17" s="15" t="str">
        <f>[1]таблица!B176</f>
        <v>Испытание в эксплуатациионной колонне скважины Майгуннская 275 и комплексная обработка данных.  (Красноярский край), конкурс</v>
      </c>
      <c r="E17" s="16" t="s">
        <v>51</v>
      </c>
      <c r="F17" s="17" t="s">
        <v>47</v>
      </c>
      <c r="G17" s="17">
        <f>[1]таблица!E176</f>
        <v>200</v>
      </c>
      <c r="H17" s="20">
        <v>0</v>
      </c>
    </row>
    <row r="18" spans="3:8" ht="18.75" customHeight="1" x14ac:dyDescent="0.25">
      <c r="C18" s="14">
        <v>8</v>
      </c>
      <c r="D18" s="15" t="str">
        <f>[1]таблица!B177</f>
        <v>Испытание в эксплуатациионной колонне скважины Чункинская 282 и комплексная обработка данных.  (Красноярский край), конкурс</v>
      </c>
      <c r="E18" s="16" t="s">
        <v>52</v>
      </c>
      <c r="F18" s="17" t="s">
        <v>47</v>
      </c>
      <c r="G18" s="17">
        <f>[1]таблица!E177</f>
        <v>200</v>
      </c>
      <c r="H18" s="20">
        <v>0</v>
      </c>
    </row>
    <row r="19" spans="3:8" ht="18.75" customHeight="1" x14ac:dyDescent="0.25">
      <c r="C19" s="147" t="s">
        <v>14</v>
      </c>
      <c r="D19" s="148"/>
      <c r="E19" s="148"/>
      <c r="F19" s="148"/>
      <c r="G19" s="148"/>
      <c r="H19" s="149"/>
    </row>
    <row r="20" spans="3:8" ht="20.25" customHeight="1" x14ac:dyDescent="0.25">
      <c r="C20" s="14">
        <v>9</v>
      </c>
      <c r="D20" s="15" t="str">
        <f>[1]таблица!B253</f>
        <v>Строительство Нижне-Чонской параметрической скважины №252 в северо-западной части Непско-Ботуобинской НГО.</v>
      </c>
      <c r="E20" s="16" t="s">
        <v>53</v>
      </c>
      <c r="F20" s="17" t="s">
        <v>44</v>
      </c>
      <c r="G20" s="18">
        <f>[1]таблица!E253</f>
        <v>326.178</v>
      </c>
      <c r="H20" s="19">
        <f>[1]таблица!F253</f>
        <v>2200</v>
      </c>
    </row>
    <row r="21" spans="3:8" ht="18" customHeight="1" x14ac:dyDescent="0.25">
      <c r="C21" s="14">
        <v>10</v>
      </c>
      <c r="D21" s="15" t="str">
        <f>[1]таблица!B255</f>
        <v>Комплексные исследования Усть-Майской параметрической скважины №366 и испытание перспективных горизонтов в эксплуатационной колонне.</v>
      </c>
      <c r="E21" s="16" t="s">
        <v>54</v>
      </c>
      <c r="F21" s="17" t="s">
        <v>47</v>
      </c>
      <c r="G21" s="18">
        <f>[1]таблица!E255</f>
        <v>151.5</v>
      </c>
      <c r="H21" s="20">
        <v>0</v>
      </c>
    </row>
    <row r="22" spans="3:8" ht="15" customHeight="1" thickBot="1" x14ac:dyDescent="0.3">
      <c r="C22" s="21">
        <v>11</v>
      </c>
      <c r="D22" s="22" t="str">
        <f>[1]таблица!B258</f>
        <v xml:space="preserve">Испытание параметрической скважины №1 Усть-Камчатская в Тюшевском прогибе (Камчатский край)
</v>
      </c>
      <c r="E22" s="23" t="s">
        <v>55</v>
      </c>
      <c r="F22" s="24" t="s">
        <v>47</v>
      </c>
      <c r="G22" s="25">
        <f>[1]таблица!E258</f>
        <v>50</v>
      </c>
      <c r="H22" s="26">
        <v>0</v>
      </c>
    </row>
    <row r="23" spans="3:8" ht="15" customHeight="1" x14ac:dyDescent="0.25">
      <c r="C23" s="150" t="s">
        <v>0</v>
      </c>
      <c r="D23" s="151"/>
      <c r="E23" s="151"/>
      <c r="F23" s="27" t="s">
        <v>56</v>
      </c>
      <c r="G23" s="28">
        <f>G9+G11+G12+G20</f>
        <v>326.178</v>
      </c>
      <c r="H23" s="29">
        <f>H12+H20</f>
        <v>2200</v>
      </c>
    </row>
    <row r="24" spans="3:8" ht="15" customHeight="1" x14ac:dyDescent="0.25">
      <c r="C24" s="152"/>
      <c r="D24" s="153"/>
      <c r="E24" s="153"/>
      <c r="F24" s="30" t="s">
        <v>57</v>
      </c>
      <c r="G24" s="158" t="s">
        <v>58</v>
      </c>
      <c r="H24" s="159"/>
    </row>
    <row r="25" spans="3:8" ht="15" customHeight="1" x14ac:dyDescent="0.25">
      <c r="C25" s="154"/>
      <c r="D25" s="155"/>
      <c r="E25" s="155"/>
      <c r="F25" s="31" t="s">
        <v>49</v>
      </c>
      <c r="G25" s="32">
        <f>G15</f>
        <v>171</v>
      </c>
      <c r="H25" s="33">
        <f>H15</f>
        <v>939.7</v>
      </c>
    </row>
    <row r="26" spans="3:8" ht="15.75" thickBot="1" x14ac:dyDescent="0.3">
      <c r="C26" s="156"/>
      <c r="D26" s="157"/>
      <c r="E26" s="157"/>
      <c r="F26" s="34" t="s">
        <v>47</v>
      </c>
      <c r="G26" s="35">
        <f>G14+G16+G17+G18+G21+G22</f>
        <v>671.78099999999995</v>
      </c>
      <c r="H26" s="36">
        <v>0</v>
      </c>
    </row>
    <row r="27" spans="3:8" x14ac:dyDescent="0.25">
      <c r="C27" s="1"/>
      <c r="D27" s="37"/>
      <c r="E27" s="1"/>
      <c r="F27" s="38"/>
      <c r="G27" s="39"/>
      <c r="H27" s="1"/>
    </row>
    <row r="28" spans="3:8" ht="15.75" thickBot="1" x14ac:dyDescent="0.3">
      <c r="C28" s="1"/>
      <c r="D28" s="37"/>
      <c r="E28" s="1"/>
      <c r="F28" s="1"/>
      <c r="G28" s="1"/>
      <c r="H28" s="1"/>
    </row>
    <row r="29" spans="3:8" ht="19.5" thickBot="1" x14ac:dyDescent="0.35">
      <c r="C29" s="138" t="s">
        <v>59</v>
      </c>
      <c r="D29" s="139"/>
      <c r="E29" s="139"/>
      <c r="F29" s="139"/>
      <c r="G29" s="139"/>
      <c r="H29" s="140"/>
    </row>
    <row r="30" spans="3:8" ht="19.5" thickBot="1" x14ac:dyDescent="0.35">
      <c r="C30" s="40"/>
      <c r="D30" s="40"/>
      <c r="E30" s="40"/>
      <c r="F30" s="40"/>
      <c r="G30" s="40"/>
      <c r="H30" s="40"/>
    </row>
    <row r="31" spans="3:8" x14ac:dyDescent="0.25">
      <c r="C31" s="8"/>
      <c r="D31" s="41"/>
      <c r="E31" s="27" t="s">
        <v>36</v>
      </c>
      <c r="F31" s="12" t="s">
        <v>37</v>
      </c>
      <c r="G31" s="12" t="s">
        <v>38</v>
      </c>
      <c r="H31" s="13" t="s">
        <v>2</v>
      </c>
    </row>
    <row r="32" spans="3:8" ht="15.75" x14ac:dyDescent="0.25">
      <c r="C32" s="141" t="s">
        <v>60</v>
      </c>
      <c r="D32" s="142"/>
      <c r="E32" s="142"/>
      <c r="F32" s="142"/>
      <c r="G32" s="142"/>
      <c r="H32" s="143"/>
    </row>
    <row r="33" spans="3:8" x14ac:dyDescent="0.25">
      <c r="C33" s="14">
        <v>1</v>
      </c>
      <c r="D33" s="15" t="str">
        <f>[1]таблица!B18</f>
        <v>Северо-Новоборская №1</v>
      </c>
      <c r="E33" s="16" t="s">
        <v>61</v>
      </c>
      <c r="F33" s="17" t="s">
        <v>40</v>
      </c>
      <c r="G33" s="18">
        <f>[1]таблица!G18</f>
        <v>80</v>
      </c>
      <c r="H33" s="19">
        <v>0</v>
      </c>
    </row>
    <row r="34" spans="3:8" ht="15.75" x14ac:dyDescent="0.25">
      <c r="C34" s="144" t="s">
        <v>15</v>
      </c>
      <c r="D34" s="145"/>
      <c r="E34" s="145"/>
      <c r="F34" s="145"/>
      <c r="G34" s="145"/>
      <c r="H34" s="146"/>
    </row>
    <row r="35" spans="3:8" ht="18" customHeight="1" x14ac:dyDescent="0.25">
      <c r="C35" s="14">
        <v>2</v>
      </c>
      <c r="D35" s="15" t="str">
        <f>[1]таблица!B51</f>
        <v>Строительство параметрической скважины в пределах Алтатинско-Никольской зоны нераспределенного фонда недр</v>
      </c>
      <c r="E35" s="16" t="s">
        <v>62</v>
      </c>
      <c r="F35" s="17" t="s">
        <v>44</v>
      </c>
      <c r="G35" s="18">
        <f>[1]таблица!G51</f>
        <v>400</v>
      </c>
      <c r="H35" s="19">
        <f>[1]таблица!H51</f>
        <v>3000</v>
      </c>
    </row>
    <row r="36" spans="3:8" ht="18" customHeight="1" x14ac:dyDescent="0.25">
      <c r="C36" s="144" t="s">
        <v>41</v>
      </c>
      <c r="D36" s="145"/>
      <c r="E36" s="145"/>
      <c r="F36" s="145"/>
      <c r="G36" s="145"/>
      <c r="H36" s="146"/>
    </row>
    <row r="37" spans="3:8" x14ac:dyDescent="0.25">
      <c r="C37" s="14">
        <v>3</v>
      </c>
      <c r="D37" s="15" t="str">
        <f>[1]таблица!B108</f>
        <v>Баженовская (полигон "Баженовский")</v>
      </c>
      <c r="E37" s="16" t="s">
        <v>63</v>
      </c>
      <c r="F37" s="17" t="s">
        <v>44</v>
      </c>
      <c r="G37" s="18">
        <f>[1]таблица!G108</f>
        <v>582</v>
      </c>
      <c r="H37" s="19">
        <f>[1]таблица!H108</f>
        <v>3600</v>
      </c>
    </row>
    <row r="38" spans="3:8" x14ac:dyDescent="0.25">
      <c r="C38" s="14">
        <v>4</v>
      </c>
      <c r="D38" s="15" t="str">
        <f>[1]таблица!B109</f>
        <v>Гыданская 130 (II этап – бурение скважины до глубины 6 500 м)*</v>
      </c>
      <c r="E38" s="16" t="s">
        <v>64</v>
      </c>
      <c r="F38" s="17" t="s">
        <v>44</v>
      </c>
      <c r="G38" s="18">
        <f>[1]таблица!G109</f>
        <v>600</v>
      </c>
      <c r="H38" s="19">
        <f>[1]таблица!H109</f>
        <v>700</v>
      </c>
    </row>
    <row r="39" spans="3:8" ht="15.75" x14ac:dyDescent="0.25">
      <c r="C39" s="144" t="s">
        <v>45</v>
      </c>
      <c r="D39" s="145"/>
      <c r="E39" s="145"/>
      <c r="F39" s="145"/>
      <c r="G39" s="145"/>
      <c r="H39" s="146"/>
    </row>
    <row r="40" spans="3:8" ht="18" customHeight="1" x14ac:dyDescent="0.25">
      <c r="C40" s="14">
        <v>5</v>
      </c>
      <c r="D40" s="15" t="str">
        <f>[1]таблица!B176</f>
        <v>Испытание в эксплуатациионной колонне скважины Майгуннская 275 и комплексная обработка данных.  (Красноярский край), конкурс</v>
      </c>
      <c r="E40" s="16" t="s">
        <v>51</v>
      </c>
      <c r="F40" s="17" t="s">
        <v>47</v>
      </c>
      <c r="G40" s="17">
        <f>[1]таблица!G176</f>
        <v>178</v>
      </c>
      <c r="H40" s="20"/>
    </row>
    <row r="41" spans="3:8" ht="18.75" customHeight="1" x14ac:dyDescent="0.25">
      <c r="C41" s="14">
        <v>6</v>
      </c>
      <c r="D41" s="15" t="str">
        <f>[1]таблица!B177</f>
        <v>Испытание в эксплуатациионной колонне скважины Чункинская 282 и комплексная обработка данных.  (Красноярский край), конкурс</v>
      </c>
      <c r="E41" s="16" t="s">
        <v>52</v>
      </c>
      <c r="F41" s="17" t="s">
        <v>47</v>
      </c>
      <c r="G41" s="17">
        <f>[1]таблица!G177</f>
        <v>195</v>
      </c>
      <c r="H41" s="20"/>
    </row>
    <row r="42" spans="3:8" ht="19.5" customHeight="1" x14ac:dyDescent="0.25">
      <c r="C42" s="14">
        <v>7</v>
      </c>
      <c r="D42" s="15" t="str">
        <f>[1]таблица!B178</f>
        <v>Бурение трех структурных скважин на трансрегиональном профиле Алтай- Северная Земля (Восточно-Путоранская площадь).</v>
      </c>
      <c r="E42" s="16" t="s">
        <v>65</v>
      </c>
      <c r="F42" s="42" t="s">
        <v>49</v>
      </c>
      <c r="G42" s="17">
        <f>[1]таблица!G178</f>
        <v>65</v>
      </c>
      <c r="H42" s="20">
        <f>[1]таблица!H178</f>
        <v>500</v>
      </c>
    </row>
    <row r="43" spans="3:8" x14ac:dyDescent="0.25">
      <c r="C43" s="14">
        <v>8</v>
      </c>
      <c r="D43" s="17" t="str">
        <f>[1]таблица!B179</f>
        <v>Бурение двух структурных скважин Хантайско-Сухотунгусская №1,2 на опорном профиле по маршруту скв. Хантайская 405 - скв. Тынепская 215 с целью изучения Хантайско-Северореченской и Южно-Тунгусской нефтеперспективных зон.</v>
      </c>
      <c r="E43" s="16" t="s">
        <v>66</v>
      </c>
      <c r="F43" s="42" t="s">
        <v>49</v>
      </c>
      <c r="G43" s="17">
        <f>[1]таблица!G179</f>
        <v>50</v>
      </c>
      <c r="H43" s="20">
        <f>[1]таблица!H179</f>
        <v>400</v>
      </c>
    </row>
    <row r="44" spans="3:8" x14ac:dyDescent="0.25">
      <c r="C44" s="14">
        <v>9</v>
      </c>
      <c r="D44" s="17" t="str">
        <f>[1]таблица!B182</f>
        <v>Параметрическое бурение  скважины Чамбэнская 1</v>
      </c>
      <c r="E44" s="16" t="s">
        <v>67</v>
      </c>
      <c r="F44" s="42" t="s">
        <v>44</v>
      </c>
      <c r="G44" s="17">
        <f>[1]таблица!G182</f>
        <v>400</v>
      </c>
      <c r="H44" s="20">
        <f>[1]таблица!H182</f>
        <v>2000</v>
      </c>
    </row>
    <row r="45" spans="3:8" x14ac:dyDescent="0.25">
      <c r="C45" s="135" t="s">
        <v>68</v>
      </c>
      <c r="D45" s="136"/>
      <c r="E45" s="136"/>
      <c r="F45" s="136"/>
      <c r="G45" s="136"/>
      <c r="H45" s="137"/>
    </row>
    <row r="46" spans="3:8" x14ac:dyDescent="0.25">
      <c r="C46" s="14">
        <v>10</v>
      </c>
      <c r="D46" s="17" t="str">
        <f>[1]таблица!B187</f>
        <v>Параметрическое бурение на Новотаймырской площади</v>
      </c>
      <c r="E46" s="16" t="s">
        <v>69</v>
      </c>
      <c r="F46" s="42" t="s">
        <v>40</v>
      </c>
      <c r="G46" s="17">
        <f>[1]таблица!G187</f>
        <v>120</v>
      </c>
      <c r="H46" s="20">
        <f>[1]таблица!H187</f>
        <v>0</v>
      </c>
    </row>
    <row r="47" spans="3:8" x14ac:dyDescent="0.25">
      <c r="C47" s="14">
        <v>11</v>
      </c>
      <c r="D47" s="17" t="str">
        <f>[1]таблица!B191</f>
        <v>Параметрическое бурение на  Северо-Кубинской площади</v>
      </c>
      <c r="E47" s="16" t="s">
        <v>70</v>
      </c>
      <c r="F47" s="42" t="s">
        <v>44</v>
      </c>
      <c r="G47" s="17">
        <f>[1]таблица!G191</f>
        <v>420</v>
      </c>
      <c r="H47" s="20">
        <f>[1]таблица!H191</f>
        <v>500</v>
      </c>
    </row>
    <row r="48" spans="3:8" ht="15.75" x14ac:dyDescent="0.25">
      <c r="C48" s="144" t="s">
        <v>14</v>
      </c>
      <c r="D48" s="145"/>
      <c r="E48" s="145"/>
      <c r="F48" s="145"/>
      <c r="G48" s="145"/>
      <c r="H48" s="146"/>
    </row>
    <row r="49" spans="3:8" x14ac:dyDescent="0.25">
      <c r="C49" s="14">
        <v>12</v>
      </c>
      <c r="D49" s="17" t="str">
        <f>[1]таблица!B253</f>
        <v>Строительство Нижне-Чонской параметрической скважины №252 в северо-западной части Непско-Ботуобинской НГО.</v>
      </c>
      <c r="E49" s="16" t="s">
        <v>71</v>
      </c>
      <c r="F49" s="42" t="s">
        <v>44</v>
      </c>
      <c r="G49" s="18">
        <f>[1]таблица!G253</f>
        <v>81.929000000000002</v>
      </c>
      <c r="H49" s="19">
        <f>[1]таблица!H253</f>
        <v>0</v>
      </c>
    </row>
    <row r="50" spans="3:8" x14ac:dyDescent="0.25">
      <c r="C50" s="14">
        <v>13</v>
      </c>
      <c r="D50" s="17" t="str">
        <f>[1]таблица!B255</f>
        <v>Комплексные исследования Усть-Майской параметрической скважины №366 и испытание перспективных горизонтов в эксплуатационной колонне.</v>
      </c>
      <c r="E50" s="16" t="s">
        <v>72</v>
      </c>
      <c r="F50" s="42" t="s">
        <v>47</v>
      </c>
      <c r="G50" s="18">
        <f>[1]таблица!G255</f>
        <v>140</v>
      </c>
      <c r="H50" s="20"/>
    </row>
    <row r="51" spans="3:8" ht="15.75" thickBot="1" x14ac:dyDescent="0.3">
      <c r="C51" s="21">
        <v>14</v>
      </c>
      <c r="D51" s="24" t="str">
        <f>[1]таблица!B258</f>
        <v xml:space="preserve">Испытание параметрической скважины №1 Усть-Камчатская в Тюшевском прогибе (Камчатский край)
</v>
      </c>
      <c r="E51" s="23" t="s">
        <v>55</v>
      </c>
      <c r="F51" s="43" t="s">
        <v>47</v>
      </c>
      <c r="G51" s="25">
        <f>[1]таблица!G258</f>
        <v>100</v>
      </c>
      <c r="H51" s="26"/>
    </row>
    <row r="52" spans="3:8" x14ac:dyDescent="0.25">
      <c r="C52" s="150" t="s">
        <v>0</v>
      </c>
      <c r="D52" s="151"/>
      <c r="E52" s="151"/>
      <c r="F52" s="27" t="s">
        <v>73</v>
      </c>
      <c r="G52" s="28">
        <f>G33+G35+G37+G38+G44+G46+G47</f>
        <v>2602</v>
      </c>
      <c r="H52" s="29">
        <f>H33+H35+H37+H38+H44+H47</f>
        <v>9800</v>
      </c>
    </row>
    <row r="53" spans="3:8" x14ac:dyDescent="0.25">
      <c r="C53" s="152"/>
      <c r="D53" s="153"/>
      <c r="E53" s="153"/>
      <c r="F53" s="30" t="s">
        <v>74</v>
      </c>
      <c r="G53" s="158" t="s">
        <v>75</v>
      </c>
      <c r="H53" s="159"/>
    </row>
    <row r="54" spans="3:8" x14ac:dyDescent="0.25">
      <c r="C54" s="154"/>
      <c r="D54" s="155"/>
      <c r="E54" s="155"/>
      <c r="F54" s="31" t="s">
        <v>49</v>
      </c>
      <c r="G54" s="32">
        <f>G42+G43</f>
        <v>115</v>
      </c>
      <c r="H54" s="33">
        <f>H42+H43</f>
        <v>900</v>
      </c>
    </row>
    <row r="55" spans="3:8" ht="15.75" thickBot="1" x14ac:dyDescent="0.3">
      <c r="C55" s="156"/>
      <c r="D55" s="157"/>
      <c r="E55" s="157"/>
      <c r="F55" s="34" t="s">
        <v>47</v>
      </c>
      <c r="G55" s="35">
        <f>G40+G41+G50+G51</f>
        <v>613</v>
      </c>
      <c r="H55" s="36">
        <f>H40+H41+H50+H51</f>
        <v>0</v>
      </c>
    </row>
    <row r="57" spans="3:8" ht="15.75" thickBot="1" x14ac:dyDescent="0.3"/>
    <row r="58" spans="3:8" ht="19.5" thickBot="1" x14ac:dyDescent="0.35">
      <c r="C58" s="138" t="s">
        <v>76</v>
      </c>
      <c r="D58" s="139"/>
      <c r="E58" s="139"/>
      <c r="F58" s="139"/>
      <c r="G58" s="139"/>
      <c r="H58" s="140"/>
    </row>
    <row r="59" spans="3:8" ht="19.5" thickBot="1" x14ac:dyDescent="0.35">
      <c r="C59" s="40"/>
      <c r="D59" s="40"/>
      <c r="E59" s="40"/>
      <c r="F59" s="40"/>
      <c r="G59" s="40"/>
      <c r="H59" s="40"/>
    </row>
    <row r="60" spans="3:8" x14ac:dyDescent="0.25">
      <c r="C60" s="8"/>
      <c r="D60" s="44"/>
      <c r="E60" s="12" t="s">
        <v>36</v>
      </c>
      <c r="F60" s="12" t="s">
        <v>37</v>
      </c>
      <c r="G60" s="12" t="s">
        <v>38</v>
      </c>
      <c r="H60" s="13" t="s">
        <v>2</v>
      </c>
    </row>
    <row r="61" spans="3:8" ht="15.75" x14ac:dyDescent="0.25">
      <c r="C61" s="141" t="s">
        <v>60</v>
      </c>
      <c r="D61" s="142"/>
      <c r="E61" s="142"/>
      <c r="F61" s="142"/>
      <c r="G61" s="142"/>
      <c r="H61" s="143"/>
    </row>
    <row r="62" spans="3:8" x14ac:dyDescent="0.25">
      <c r="C62" s="14">
        <v>1</v>
      </c>
      <c r="D62" s="17" t="str">
        <f>D33</f>
        <v>Северо-Новоборская №1</v>
      </c>
      <c r="E62" s="16" t="s">
        <v>61</v>
      </c>
      <c r="F62" s="17" t="s">
        <v>44</v>
      </c>
      <c r="G62" s="18">
        <f>[1]таблица!I18</f>
        <v>450</v>
      </c>
      <c r="H62" s="19">
        <f>[1]таблица!J18</f>
        <v>2300</v>
      </c>
    </row>
    <row r="63" spans="3:8" ht="15.75" x14ac:dyDescent="0.25">
      <c r="C63" s="144" t="s">
        <v>15</v>
      </c>
      <c r="D63" s="145"/>
      <c r="E63" s="145"/>
      <c r="F63" s="145"/>
      <c r="G63" s="145"/>
      <c r="H63" s="146"/>
    </row>
    <row r="64" spans="3:8" x14ac:dyDescent="0.25">
      <c r="C64" s="14">
        <v>2</v>
      </c>
      <c r="D64" s="17" t="str">
        <f>D35</f>
        <v>Строительство параметрической скважины в пределах Алтатинско-Никольской зоны нераспределенного фонда недр</v>
      </c>
      <c r="E64" s="16" t="s">
        <v>62</v>
      </c>
      <c r="F64" s="17" t="s">
        <v>44</v>
      </c>
      <c r="G64" s="18">
        <f>[1]таблица!I51</f>
        <v>500</v>
      </c>
      <c r="H64" s="19">
        <f>[1]таблица!J51</f>
        <v>2000</v>
      </c>
    </row>
    <row r="65" spans="3:8" ht="15.75" x14ac:dyDescent="0.25">
      <c r="C65" s="144" t="s">
        <v>77</v>
      </c>
      <c r="D65" s="145"/>
      <c r="E65" s="145"/>
      <c r="F65" s="145"/>
      <c r="G65" s="145"/>
      <c r="H65" s="146"/>
    </row>
    <row r="66" spans="3:8" x14ac:dyDescent="0.25">
      <c r="C66" s="14">
        <v>3</v>
      </c>
      <c r="D66" s="17" t="str">
        <f>[1]таблица!B84</f>
        <v>Строительство скважины 1 Назрановская</v>
      </c>
      <c r="E66" s="16" t="s">
        <v>78</v>
      </c>
      <c r="F66" s="17" t="s">
        <v>44</v>
      </c>
      <c r="G66" s="18">
        <f>[1]таблица!I84</f>
        <v>480</v>
      </c>
      <c r="H66" s="19">
        <f>[1]таблица!J84</f>
        <v>3500</v>
      </c>
    </row>
    <row r="67" spans="3:8" ht="15.75" x14ac:dyDescent="0.25">
      <c r="C67" s="144" t="s">
        <v>41</v>
      </c>
      <c r="D67" s="145"/>
      <c r="E67" s="145"/>
      <c r="F67" s="145"/>
      <c r="G67" s="145"/>
      <c r="H67" s="146"/>
    </row>
    <row r="68" spans="3:8" x14ac:dyDescent="0.25">
      <c r="C68" s="14">
        <v>4</v>
      </c>
      <c r="D68" s="17" t="str">
        <f>D37</f>
        <v>Баженовская (полигон "Баженовский")</v>
      </c>
      <c r="E68" s="16" t="s">
        <v>63</v>
      </c>
      <c r="F68" s="17" t="s">
        <v>44</v>
      </c>
      <c r="G68" s="18">
        <f>[1]таблица!I108</f>
        <v>200</v>
      </c>
      <c r="H68" s="19">
        <f>[1]таблица!J108</f>
        <v>0</v>
      </c>
    </row>
    <row r="69" spans="3:8" x14ac:dyDescent="0.25">
      <c r="C69" s="14">
        <v>5</v>
      </c>
      <c r="D69" s="17" t="str">
        <f>D38</f>
        <v>Гыданская 130 (II этап – бурение скважины до глубины 6 500 м)*</v>
      </c>
      <c r="E69" s="16" t="s">
        <v>64</v>
      </c>
      <c r="F69" s="17" t="s">
        <v>44</v>
      </c>
      <c r="G69" s="18">
        <f>[1]таблица!I109</f>
        <v>570</v>
      </c>
      <c r="H69" s="19">
        <f>[1]таблица!J109</f>
        <v>600</v>
      </c>
    </row>
    <row r="70" spans="3:8" ht="15.75" x14ac:dyDescent="0.25">
      <c r="C70" s="144" t="s">
        <v>45</v>
      </c>
      <c r="D70" s="145"/>
      <c r="E70" s="145"/>
      <c r="F70" s="145"/>
      <c r="G70" s="145"/>
      <c r="H70" s="146"/>
    </row>
    <row r="71" spans="3:8" x14ac:dyDescent="0.25">
      <c r="C71" s="14">
        <v>6</v>
      </c>
      <c r="D71" s="17" t="str">
        <f>D42</f>
        <v>Бурение трех структурных скважин на трансрегиональном профиле Алтай- Северная Земля (Восточно-Путоранская площадь).</v>
      </c>
      <c r="E71" s="16" t="s">
        <v>65</v>
      </c>
      <c r="F71" s="17" t="s">
        <v>49</v>
      </c>
      <c r="G71" s="17">
        <f>[1]таблица!I178</f>
        <v>50</v>
      </c>
      <c r="H71" s="20">
        <f>[1]таблица!J178</f>
        <v>500</v>
      </c>
    </row>
    <row r="72" spans="3:8" x14ac:dyDescent="0.25">
      <c r="C72" s="14">
        <v>7</v>
      </c>
      <c r="D72" s="17" t="str">
        <f>D43</f>
        <v>Бурение двух структурных скважин Хантайско-Сухотунгусская №1,2 на опорном профиле по маршруту скв. Хантайская 405 - скв. Тынепская 215 с целью изучения Хантайско-Северореченской и Южно-Тунгусской нефтеперспективных зон.</v>
      </c>
      <c r="E72" s="16" t="s">
        <v>66</v>
      </c>
      <c r="F72" s="17" t="s">
        <v>49</v>
      </c>
      <c r="G72" s="17">
        <f>[1]таблица!I179</f>
        <v>50</v>
      </c>
      <c r="H72" s="20">
        <f>[1]таблица!J179</f>
        <v>400</v>
      </c>
    </row>
    <row r="73" spans="3:8" x14ac:dyDescent="0.25">
      <c r="C73" s="14">
        <v>8</v>
      </c>
      <c r="D73" s="17" t="str">
        <f>[1]таблица!B180</f>
        <v>Параметрическое бурение скважины Северо-Кетская 1</v>
      </c>
      <c r="E73" s="31" t="s">
        <v>79</v>
      </c>
      <c r="F73" s="17" t="s">
        <v>44</v>
      </c>
      <c r="G73" s="17">
        <f>[1]таблица!I180</f>
        <v>240</v>
      </c>
      <c r="H73" s="20">
        <f>[1]таблица!J180</f>
        <v>0</v>
      </c>
    </row>
    <row r="74" spans="3:8" x14ac:dyDescent="0.25">
      <c r="C74" s="14">
        <v>9</v>
      </c>
      <c r="D74" s="17" t="str">
        <f>[1]таблица!B182</f>
        <v>Параметрическое бурение  скважины Чамбэнская 1</v>
      </c>
      <c r="E74" s="31" t="s">
        <v>67</v>
      </c>
      <c r="F74" s="17" t="s">
        <v>44</v>
      </c>
      <c r="G74" s="17">
        <f>[1]таблица!I182</f>
        <v>480</v>
      </c>
      <c r="H74" s="20">
        <f>[1]таблица!J182</f>
        <v>2000</v>
      </c>
    </row>
    <row r="75" spans="3:8" x14ac:dyDescent="0.25">
      <c r="C75" s="14">
        <v>10</v>
      </c>
      <c r="D75" s="17" t="str">
        <f>[1]таблица!B183</f>
        <v xml:space="preserve">Параметрическое бурение  скважины Хантайская 405   </v>
      </c>
      <c r="E75" s="31" t="s">
        <v>80</v>
      </c>
      <c r="F75" s="17" t="s">
        <v>44</v>
      </c>
      <c r="G75" s="17">
        <f>[1]таблица!I183</f>
        <v>350</v>
      </c>
      <c r="H75" s="20">
        <f>[1]таблица!J183</f>
        <v>1000</v>
      </c>
    </row>
    <row r="76" spans="3:8" x14ac:dyDescent="0.25">
      <c r="C76" s="14">
        <v>11</v>
      </c>
      <c r="D76" s="17" t="str">
        <f>[1]таблица!B185</f>
        <v>Параметрическое бурение  скважины Тынепская 215</v>
      </c>
      <c r="E76" s="31" t="s">
        <v>81</v>
      </c>
      <c r="F76" s="17" t="s">
        <v>44</v>
      </c>
      <c r="G76" s="17">
        <f>[1]таблица!I185</f>
        <v>400</v>
      </c>
      <c r="H76" s="20">
        <f>[1]таблица!J185</f>
        <v>1000</v>
      </c>
    </row>
    <row r="77" spans="3:8" x14ac:dyDescent="0.25">
      <c r="C77" s="135" t="s">
        <v>68</v>
      </c>
      <c r="D77" s="136"/>
      <c r="E77" s="136"/>
      <c r="F77" s="136"/>
      <c r="G77" s="136"/>
      <c r="H77" s="137"/>
    </row>
    <row r="78" spans="3:8" x14ac:dyDescent="0.25">
      <c r="C78" s="14">
        <v>12</v>
      </c>
      <c r="D78" s="17" t="str">
        <f>[1]таблица!B184</f>
        <v>Параметрическое бурение на  Тетояхской  площади</v>
      </c>
      <c r="E78" s="31" t="s">
        <v>82</v>
      </c>
      <c r="F78" s="42" t="s">
        <v>40</v>
      </c>
      <c r="G78" s="17">
        <f>[1]таблица!I184</f>
        <v>120</v>
      </c>
      <c r="H78" s="20">
        <f>[1]таблица!J184</f>
        <v>0</v>
      </c>
    </row>
    <row r="79" spans="3:8" x14ac:dyDescent="0.25">
      <c r="C79" s="14">
        <v>13</v>
      </c>
      <c r="D79" s="17" t="str">
        <f>[1]таблица!B187</f>
        <v>Параметрическое бурение на Новотаймырской площади</v>
      </c>
      <c r="E79" s="31" t="s">
        <v>69</v>
      </c>
      <c r="F79" s="42" t="s">
        <v>44</v>
      </c>
      <c r="G79" s="17">
        <f>[1]таблица!I187</f>
        <v>700</v>
      </c>
      <c r="H79" s="20">
        <f>[1]таблица!J187</f>
        <v>3000</v>
      </c>
    </row>
    <row r="80" spans="3:8" x14ac:dyDescent="0.25">
      <c r="C80" s="14">
        <v>14</v>
      </c>
      <c r="D80" s="17" t="str">
        <f>[1]таблица!B190</f>
        <v>Параметрическое бурение на  Нижнекотуйской  площади</v>
      </c>
      <c r="E80" s="31" t="s">
        <v>83</v>
      </c>
      <c r="F80" s="42" t="s">
        <v>44</v>
      </c>
      <c r="G80" s="17">
        <f>[1]таблица!I190</f>
        <v>420</v>
      </c>
      <c r="H80" s="20">
        <f>[1]таблица!J190</f>
        <v>500</v>
      </c>
    </row>
    <row r="81" spans="3:8" x14ac:dyDescent="0.25">
      <c r="C81" s="14">
        <v>15</v>
      </c>
      <c r="D81" s="17" t="str">
        <f>[1]таблица!B191</f>
        <v>Параметрическое бурение на  Северо-Кубинской площади</v>
      </c>
      <c r="E81" s="31" t="s">
        <v>84</v>
      </c>
      <c r="F81" s="42" t="s">
        <v>44</v>
      </c>
      <c r="G81" s="17">
        <f>[1]таблица!I191</f>
        <v>600</v>
      </c>
      <c r="H81" s="20">
        <f>[1]таблица!J191</f>
        <v>3000</v>
      </c>
    </row>
    <row r="82" spans="3:8" ht="15.75" x14ac:dyDescent="0.25">
      <c r="C82" s="144" t="s">
        <v>14</v>
      </c>
      <c r="D82" s="145"/>
      <c r="E82" s="145"/>
      <c r="F82" s="145"/>
      <c r="G82" s="145"/>
      <c r="H82" s="146"/>
    </row>
    <row r="83" spans="3:8" x14ac:dyDescent="0.25">
      <c r="C83" s="14">
        <v>16</v>
      </c>
      <c r="D83" s="17" t="str">
        <f>D50</f>
        <v>Комплексные исследования Усть-Майской параметрической скважины №366 и испытание перспективных горизонтов в эксплуатационной колонне.</v>
      </c>
      <c r="E83" s="31" t="s">
        <v>72</v>
      </c>
      <c r="F83" s="42" t="s">
        <v>47</v>
      </c>
      <c r="G83" s="18">
        <f>[1]таблица!I255</f>
        <v>12.5</v>
      </c>
      <c r="H83" s="20"/>
    </row>
    <row r="84" spans="3:8" ht="15.75" thickBot="1" x14ac:dyDescent="0.3">
      <c r="C84" s="21">
        <v>17</v>
      </c>
      <c r="D84" s="24" t="str">
        <f>D51</f>
        <v xml:space="preserve">Испытание параметрической скважины №1 Усть-Камчатская в Тюшевском прогибе (Камчатский край)
</v>
      </c>
      <c r="E84" s="45" t="s">
        <v>55</v>
      </c>
      <c r="F84" s="43" t="s">
        <v>47</v>
      </c>
      <c r="G84" s="25">
        <f>[1]таблица!I258</f>
        <v>30</v>
      </c>
      <c r="H84" s="26"/>
    </row>
    <row r="85" spans="3:8" x14ac:dyDescent="0.25">
      <c r="C85" s="150" t="s">
        <v>0</v>
      </c>
      <c r="D85" s="151"/>
      <c r="E85" s="151"/>
      <c r="F85" s="27" t="s">
        <v>73</v>
      </c>
      <c r="G85" s="28">
        <f>G62+G64+G66+G68+G69+G73+G74+G75+G78+G79+G80+G81+G76</f>
        <v>5510</v>
      </c>
      <c r="H85" s="29">
        <f>H62+H64+H66+H68+H69+H73+H74+H75+H78+H79+H80+H81+H76</f>
        <v>18900</v>
      </c>
    </row>
    <row r="86" spans="3:8" x14ac:dyDescent="0.25">
      <c r="C86" s="152"/>
      <c r="D86" s="153"/>
      <c r="E86" s="153"/>
      <c r="F86" s="30" t="s">
        <v>74</v>
      </c>
      <c r="G86" s="158" t="s">
        <v>85</v>
      </c>
      <c r="H86" s="159"/>
    </row>
    <row r="87" spans="3:8" x14ac:dyDescent="0.25">
      <c r="C87" s="154"/>
      <c r="D87" s="155"/>
      <c r="E87" s="155"/>
      <c r="F87" s="31" t="s">
        <v>49</v>
      </c>
      <c r="G87" s="32">
        <f>G71+G72</f>
        <v>100</v>
      </c>
      <c r="H87" s="33">
        <f>H71+H72</f>
        <v>900</v>
      </c>
    </row>
    <row r="88" spans="3:8" ht="15.75" thickBot="1" x14ac:dyDescent="0.3">
      <c r="C88" s="156"/>
      <c r="D88" s="157"/>
      <c r="E88" s="157"/>
      <c r="F88" s="34" t="s">
        <v>47</v>
      </c>
      <c r="G88" s="35">
        <f>G83+G84</f>
        <v>42.5</v>
      </c>
      <c r="H88" s="36">
        <f>H83+H84</f>
        <v>0</v>
      </c>
    </row>
    <row r="90" spans="3:8" ht="15.75" thickBot="1" x14ac:dyDescent="0.3"/>
    <row r="91" spans="3:8" ht="19.5" thickBot="1" x14ac:dyDescent="0.35">
      <c r="C91" s="138" t="s">
        <v>86</v>
      </c>
      <c r="D91" s="139"/>
      <c r="E91" s="139"/>
      <c r="F91" s="139"/>
      <c r="G91" s="139"/>
      <c r="H91" s="140"/>
    </row>
    <row r="92" spans="3:8" ht="19.5" thickBot="1" x14ac:dyDescent="0.35">
      <c r="C92" s="46"/>
      <c r="D92" s="46"/>
      <c r="E92" s="46"/>
      <c r="F92" s="46"/>
      <c r="G92" s="46"/>
      <c r="H92" s="46"/>
    </row>
    <row r="93" spans="3:8" x14ac:dyDescent="0.25">
      <c r="C93" s="8"/>
      <c r="D93" s="44"/>
      <c r="E93" s="12" t="s">
        <v>36</v>
      </c>
      <c r="F93" s="12" t="s">
        <v>87</v>
      </c>
      <c r="G93" s="12" t="s">
        <v>38</v>
      </c>
      <c r="H93" s="13" t="s">
        <v>2</v>
      </c>
    </row>
    <row r="94" spans="3:8" ht="15.75" x14ac:dyDescent="0.25">
      <c r="C94" s="141" t="s">
        <v>60</v>
      </c>
      <c r="D94" s="142"/>
      <c r="E94" s="142"/>
      <c r="F94" s="142"/>
      <c r="G94" s="142"/>
      <c r="H94" s="143"/>
    </row>
    <row r="95" spans="3:8" x14ac:dyDescent="0.25">
      <c r="C95" s="14">
        <v>1</v>
      </c>
      <c r="D95" s="18" t="str">
        <f>[1]таблица!B18</f>
        <v>Северо-Новоборская №1</v>
      </c>
      <c r="E95" s="16" t="s">
        <v>61</v>
      </c>
      <c r="F95" s="17" t="s">
        <v>44</v>
      </c>
      <c r="G95" s="18">
        <f>[1]таблица!K18</f>
        <v>100</v>
      </c>
      <c r="H95" s="19" t="str">
        <f>[1]таблица!L18</f>
        <v>-</v>
      </c>
    </row>
    <row r="96" spans="3:8" ht="15.75" x14ac:dyDescent="0.25">
      <c r="C96" s="144" t="s">
        <v>15</v>
      </c>
      <c r="D96" s="145"/>
      <c r="E96" s="145"/>
      <c r="F96" s="145"/>
      <c r="G96" s="145"/>
      <c r="H96" s="146"/>
    </row>
    <row r="97" spans="3:8" x14ac:dyDescent="0.25">
      <c r="C97" s="14">
        <v>2</v>
      </c>
      <c r="D97" s="17" t="str">
        <f>[1]таблица!B51</f>
        <v>Строительство параметрической скважины в пределах Алтатинско-Никольской зоны нераспределенного фонда недр</v>
      </c>
      <c r="E97" s="16" t="s">
        <v>62</v>
      </c>
      <c r="F97" s="17" t="s">
        <v>44</v>
      </c>
      <c r="G97" s="18">
        <f>[1]таблица!K51</f>
        <v>600</v>
      </c>
      <c r="H97" s="19">
        <f>[1]таблица!L51</f>
        <v>2000</v>
      </c>
    </row>
    <row r="98" spans="3:8" ht="15.75" x14ac:dyDescent="0.25">
      <c r="C98" s="144" t="s">
        <v>77</v>
      </c>
      <c r="D98" s="145"/>
      <c r="E98" s="145"/>
      <c r="F98" s="145"/>
      <c r="G98" s="145"/>
      <c r="H98" s="146"/>
    </row>
    <row r="99" spans="3:8" x14ac:dyDescent="0.25">
      <c r="C99" s="14">
        <v>3</v>
      </c>
      <c r="D99" s="17" t="str">
        <f>[1]таблица!B84</f>
        <v>Строительство скважины 1 Назрановская</v>
      </c>
      <c r="E99" s="16" t="s">
        <v>78</v>
      </c>
      <c r="F99" s="17" t="s">
        <v>44</v>
      </c>
      <c r="G99" s="18">
        <f>[1]таблица!K84</f>
        <v>600</v>
      </c>
      <c r="H99" s="19">
        <f>[1]таблица!L84</f>
        <v>2000</v>
      </c>
    </row>
    <row r="100" spans="3:8" ht="15.75" x14ac:dyDescent="0.25">
      <c r="C100" s="144" t="s">
        <v>41</v>
      </c>
      <c r="D100" s="145"/>
      <c r="E100" s="145"/>
      <c r="F100" s="145"/>
      <c r="G100" s="145"/>
      <c r="H100" s="146"/>
    </row>
    <row r="101" spans="3:8" x14ac:dyDescent="0.25">
      <c r="C101" s="14">
        <v>4</v>
      </c>
      <c r="D101" s="17" t="str">
        <f>[1]таблица!B110</f>
        <v>Казымская 190</v>
      </c>
      <c r="E101" s="16" t="s">
        <v>88</v>
      </c>
      <c r="F101" s="17" t="s">
        <v>40</v>
      </c>
      <c r="G101" s="18">
        <f>[1]таблица!K110</f>
        <v>15</v>
      </c>
      <c r="H101" s="19">
        <f>[1]таблица!L110</f>
        <v>0</v>
      </c>
    </row>
    <row r="102" spans="3:8" ht="15.75" x14ac:dyDescent="0.25">
      <c r="C102" s="144" t="s">
        <v>45</v>
      </c>
      <c r="D102" s="145"/>
      <c r="E102" s="145"/>
      <c r="F102" s="145"/>
      <c r="G102" s="145"/>
      <c r="H102" s="146"/>
    </row>
    <row r="103" spans="3:8" x14ac:dyDescent="0.25">
      <c r="C103" s="14">
        <v>5</v>
      </c>
      <c r="D103" s="17" t="str">
        <f>[1]таблица!B178</f>
        <v>Бурение трех структурных скважин на трансрегиональном профиле Алтай- Северная Земля (Восточно-Путоранская площадь).</v>
      </c>
      <c r="E103" s="16" t="s">
        <v>65</v>
      </c>
      <c r="F103" s="17" t="s">
        <v>49</v>
      </c>
      <c r="G103" s="17">
        <f>[1]таблица!K178</f>
        <v>540</v>
      </c>
      <c r="H103" s="20">
        <f>[1]таблица!L178</f>
        <v>3500</v>
      </c>
    </row>
    <row r="104" spans="3:8" x14ac:dyDescent="0.25">
      <c r="C104" s="14">
        <v>6</v>
      </c>
      <c r="D104" s="17" t="str">
        <f>[1]таблица!B179</f>
        <v>Бурение двух структурных скважин Хантайско-Сухотунгусская №1,2 на опорном профиле по маршруту скв. Хантайская 405 - скв. Тынепская 215 с целью изучения Хантайско-Северореченской и Южно-Тунгусской нефтеперспективных зон.</v>
      </c>
      <c r="E104" s="16" t="s">
        <v>66</v>
      </c>
      <c r="F104" s="17" t="s">
        <v>49</v>
      </c>
      <c r="G104" s="17">
        <f>[1]таблица!K179</f>
        <v>392</v>
      </c>
      <c r="H104" s="20">
        <f>[1]таблица!L179</f>
        <v>2200</v>
      </c>
    </row>
    <row r="105" spans="3:8" x14ac:dyDescent="0.25">
      <c r="C105" s="14">
        <v>7</v>
      </c>
      <c r="D105" s="17" t="str">
        <f>[1]таблица!B180</f>
        <v>Параметрическое бурение скважины Северо-Кетская 1</v>
      </c>
      <c r="E105" s="16" t="s">
        <v>79</v>
      </c>
      <c r="F105" s="17" t="s">
        <v>44</v>
      </c>
      <c r="G105" s="17">
        <f>[1]таблица!K180</f>
        <v>900</v>
      </c>
      <c r="H105" s="20">
        <f>[1]таблица!L180</f>
        <v>3000</v>
      </c>
    </row>
    <row r="106" spans="3:8" x14ac:dyDescent="0.25">
      <c r="C106" s="14">
        <v>8</v>
      </c>
      <c r="D106" s="17" t="str">
        <f>[1]таблица!B181</f>
        <v>Параметрическое бурение  скважины Иончиминская 1</v>
      </c>
      <c r="E106" s="16" t="s">
        <v>89</v>
      </c>
      <c r="F106" s="17" t="s">
        <v>44</v>
      </c>
      <c r="G106" s="17">
        <f>[1]таблица!K181</f>
        <v>250</v>
      </c>
      <c r="H106" s="20">
        <f>[1]таблица!L181</f>
        <v>1100</v>
      </c>
    </row>
    <row r="107" spans="3:8" x14ac:dyDescent="0.25">
      <c r="C107" s="14">
        <v>9</v>
      </c>
      <c r="D107" s="17" t="str">
        <f>[1]таблица!B182</f>
        <v>Параметрическое бурение  скважины Чамбэнская 1</v>
      </c>
      <c r="E107" s="16" t="s">
        <v>67</v>
      </c>
      <c r="F107" s="17" t="s">
        <v>44</v>
      </c>
      <c r="G107" s="17">
        <f>[1]таблица!K182</f>
        <v>260</v>
      </c>
      <c r="H107" s="20">
        <f>[1]таблица!L182</f>
        <v>1500</v>
      </c>
    </row>
    <row r="108" spans="3:8" x14ac:dyDescent="0.25">
      <c r="C108" s="14">
        <v>10</v>
      </c>
      <c r="D108" s="17" t="str">
        <f>[1]таблица!B183</f>
        <v xml:space="preserve">Параметрическое бурение  скважины Хантайская 405   </v>
      </c>
      <c r="E108" s="16" t="s">
        <v>80</v>
      </c>
      <c r="F108" s="17" t="s">
        <v>44</v>
      </c>
      <c r="G108" s="17">
        <f>[1]таблица!K183</f>
        <v>350</v>
      </c>
      <c r="H108" s="20">
        <f>[1]таблица!L183</f>
        <v>2000</v>
      </c>
    </row>
    <row r="109" spans="3:8" x14ac:dyDescent="0.25">
      <c r="C109" s="14">
        <v>11</v>
      </c>
      <c r="D109" s="17" t="str">
        <f>[1]таблица!B185</f>
        <v>Параметрическое бурение  скважины Тынепская 215</v>
      </c>
      <c r="E109" s="16" t="s">
        <v>81</v>
      </c>
      <c r="F109" s="17" t="s">
        <v>44</v>
      </c>
      <c r="G109" s="17">
        <f>[1]таблица!K185</f>
        <v>500</v>
      </c>
      <c r="H109" s="20">
        <f>[1]таблица!L185</f>
        <v>2000</v>
      </c>
    </row>
    <row r="110" spans="3:8" x14ac:dyDescent="0.25">
      <c r="C110" s="14">
        <v>12</v>
      </c>
      <c r="D110" s="17" t="str">
        <f>[1]таблица!B186</f>
        <v>Параметрическое бурение  скважины Канандинской 278</v>
      </c>
      <c r="E110" s="16" t="s">
        <v>90</v>
      </c>
      <c r="F110" s="17" t="s">
        <v>44</v>
      </c>
      <c r="G110" s="17">
        <f>[1]таблица!K186</f>
        <v>200</v>
      </c>
      <c r="H110" s="20">
        <f>[1]таблица!L186</f>
        <v>1100</v>
      </c>
    </row>
    <row r="111" spans="3:8" x14ac:dyDescent="0.25">
      <c r="C111" s="135" t="s">
        <v>68</v>
      </c>
      <c r="D111" s="136"/>
      <c r="E111" s="136"/>
      <c r="F111" s="136"/>
      <c r="G111" s="136"/>
      <c r="H111" s="137"/>
    </row>
    <row r="112" spans="3:8" x14ac:dyDescent="0.25">
      <c r="C112" s="14">
        <v>13</v>
      </c>
      <c r="D112" s="17" t="str">
        <f>[1]таблица!B184</f>
        <v>Параметрическое бурение на  Тетояхской  площади</v>
      </c>
      <c r="E112" s="16" t="s">
        <v>82</v>
      </c>
      <c r="F112" s="17" t="s">
        <v>44</v>
      </c>
      <c r="G112" s="17">
        <f>[1]таблица!K184</f>
        <v>700</v>
      </c>
      <c r="H112" s="20">
        <f>[1]таблица!L184</f>
        <v>3000</v>
      </c>
    </row>
    <row r="113" spans="3:8" x14ac:dyDescent="0.25">
      <c r="C113" s="14">
        <v>14</v>
      </c>
      <c r="D113" s="17" t="str">
        <f>[1]таблица!B187</f>
        <v>Параметрическое бурение на Новотаймырской площади</v>
      </c>
      <c r="E113" s="16" t="s">
        <v>69</v>
      </c>
      <c r="F113" s="17" t="s">
        <v>44</v>
      </c>
      <c r="G113" s="17">
        <f>[1]таблица!K187</f>
        <v>300</v>
      </c>
      <c r="H113" s="20">
        <f>[1]таблица!L187</f>
        <v>1500</v>
      </c>
    </row>
    <row r="114" spans="3:8" x14ac:dyDescent="0.25">
      <c r="C114" s="14">
        <v>15</v>
      </c>
      <c r="D114" s="17" t="str">
        <f>[1]таблица!B190</f>
        <v>Параметрическое бурение на  Нижнекотуйской  площади</v>
      </c>
      <c r="E114" s="16" t="s">
        <v>83</v>
      </c>
      <c r="F114" s="17" t="s">
        <v>44</v>
      </c>
      <c r="G114" s="17">
        <f>[1]таблица!K190</f>
        <v>600</v>
      </c>
      <c r="H114" s="20">
        <f>[1]таблица!L190</f>
        <v>3000</v>
      </c>
    </row>
    <row r="115" spans="3:8" x14ac:dyDescent="0.25">
      <c r="C115" s="14">
        <v>16</v>
      </c>
      <c r="D115" s="17" t="str">
        <f>[1]таблица!B191</f>
        <v>Параметрическое бурение на  Северо-Кубинской площади</v>
      </c>
      <c r="E115" s="16" t="s">
        <v>84</v>
      </c>
      <c r="F115" s="17" t="s">
        <v>44</v>
      </c>
      <c r="G115" s="17">
        <f>[1]таблица!K191</f>
        <v>250</v>
      </c>
      <c r="H115" s="20">
        <f>[1]таблица!L191</f>
        <v>1500</v>
      </c>
    </row>
    <row r="116" spans="3:8" x14ac:dyDescent="0.25">
      <c r="C116" s="160" t="s">
        <v>14</v>
      </c>
      <c r="D116" s="161"/>
      <c r="E116" s="161"/>
      <c r="F116" s="161"/>
      <c r="G116" s="161"/>
      <c r="H116" s="162"/>
    </row>
    <row r="117" spans="3:8" x14ac:dyDescent="0.25">
      <c r="C117" s="14">
        <v>17</v>
      </c>
      <c r="D117" s="17"/>
      <c r="E117" s="16" t="s">
        <v>91</v>
      </c>
      <c r="F117" s="17" t="s">
        <v>44</v>
      </c>
      <c r="G117" s="18">
        <f>[1]таблица!K256</f>
        <v>200</v>
      </c>
      <c r="H117" s="19">
        <f>[1]таблица!L256</f>
        <v>1100</v>
      </c>
    </row>
    <row r="118" spans="3:8" x14ac:dyDescent="0.25">
      <c r="C118" s="152" t="s">
        <v>0</v>
      </c>
      <c r="D118" s="153"/>
      <c r="E118" s="153"/>
      <c r="F118" s="30" t="s">
        <v>73</v>
      </c>
      <c r="G118" s="47">
        <f>G105+G106+G107+G108+G109+G110+G113+G114+G115+G112+G117</f>
        <v>4510</v>
      </c>
      <c r="H118" s="48">
        <f>H105+H106+H107+H108+H109+H110+H113+H114+H115+H112+H117</f>
        <v>20800</v>
      </c>
    </row>
    <row r="119" spans="3:8" x14ac:dyDescent="0.25">
      <c r="C119" s="152"/>
      <c r="D119" s="153"/>
      <c r="E119" s="153"/>
      <c r="F119" s="30" t="s">
        <v>74</v>
      </c>
      <c r="G119" s="163" t="s">
        <v>92</v>
      </c>
      <c r="H119" s="164"/>
    </row>
    <row r="120" spans="3:8" x14ac:dyDescent="0.25">
      <c r="C120" s="154"/>
      <c r="D120" s="155"/>
      <c r="E120" s="155"/>
      <c r="F120" s="31" t="s">
        <v>49</v>
      </c>
      <c r="G120" s="16">
        <f>G103+G104</f>
        <v>932</v>
      </c>
      <c r="H120" s="33">
        <f>H103+H104</f>
        <v>5700</v>
      </c>
    </row>
    <row r="121" spans="3:8" ht="15.75" thickBot="1" x14ac:dyDescent="0.3">
      <c r="C121" s="156"/>
      <c r="D121" s="157"/>
      <c r="E121" s="157"/>
      <c r="F121" s="34" t="s">
        <v>47</v>
      </c>
      <c r="G121" s="49"/>
      <c r="H121" s="50"/>
    </row>
    <row r="123" spans="3:8" ht="15.75" thickBot="1" x14ac:dyDescent="0.3"/>
    <row r="124" spans="3:8" ht="19.5" thickBot="1" x14ac:dyDescent="0.35">
      <c r="C124" s="138" t="s">
        <v>93</v>
      </c>
      <c r="D124" s="139"/>
      <c r="E124" s="139"/>
      <c r="F124" s="139"/>
      <c r="G124" s="139"/>
      <c r="H124" s="140"/>
    </row>
    <row r="125" spans="3:8" ht="19.5" thickBot="1" x14ac:dyDescent="0.35">
      <c r="C125" s="46"/>
      <c r="D125" s="46"/>
      <c r="E125" s="46"/>
      <c r="F125" s="46"/>
      <c r="G125" s="46"/>
      <c r="H125" s="46"/>
    </row>
    <row r="126" spans="3:8" x14ac:dyDescent="0.25">
      <c r="C126" s="8"/>
      <c r="D126" s="44"/>
      <c r="E126" s="12" t="s">
        <v>36</v>
      </c>
      <c r="F126" s="12" t="s">
        <v>37</v>
      </c>
      <c r="G126" s="12" t="s">
        <v>38</v>
      </c>
      <c r="H126" s="13" t="s">
        <v>2</v>
      </c>
    </row>
    <row r="127" spans="3:8" ht="15.75" x14ac:dyDescent="0.25">
      <c r="C127" s="141" t="s">
        <v>60</v>
      </c>
      <c r="D127" s="142"/>
      <c r="E127" s="142"/>
      <c r="F127" s="142"/>
      <c r="G127" s="142"/>
      <c r="H127" s="143"/>
    </row>
    <row r="128" spans="3:8" x14ac:dyDescent="0.25">
      <c r="C128" s="14">
        <v>1</v>
      </c>
      <c r="D128" s="17" t="str">
        <f>[1]таблица!B19</f>
        <v>Черновская №1</v>
      </c>
      <c r="E128" s="16" t="s">
        <v>94</v>
      </c>
      <c r="F128" s="17" t="s">
        <v>40</v>
      </c>
      <c r="G128" s="18">
        <f>[1]таблица!M19</f>
        <v>30</v>
      </c>
      <c r="H128" s="19">
        <f>[1]таблица!N19</f>
        <v>0</v>
      </c>
    </row>
    <row r="129" spans="3:8" ht="15.75" x14ac:dyDescent="0.25">
      <c r="C129" s="144" t="s">
        <v>15</v>
      </c>
      <c r="D129" s="145"/>
      <c r="E129" s="145"/>
      <c r="F129" s="145"/>
      <c r="G129" s="145"/>
      <c r="H129" s="146"/>
    </row>
    <row r="130" spans="3:8" x14ac:dyDescent="0.25">
      <c r="C130" s="14">
        <v>2</v>
      </c>
      <c r="D130" s="17" t="str">
        <f>[1]таблица!B51</f>
        <v>Строительство параметрической скважины в пределах Алтатинско-Никольской зоны нераспределенного фонда недр</v>
      </c>
      <c r="E130" s="16" t="s">
        <v>62</v>
      </c>
      <c r="F130" s="17" t="s">
        <v>44</v>
      </c>
      <c r="G130" s="18">
        <f>[1]таблица!M51</f>
        <v>460</v>
      </c>
      <c r="H130" s="19">
        <f>[1]таблица!N51</f>
        <v>200</v>
      </c>
    </row>
    <row r="131" spans="3:8" x14ac:dyDescent="0.25">
      <c r="C131" s="14">
        <v>3</v>
      </c>
      <c r="D131" s="17" t="str">
        <f>[1]таблица!B52</f>
        <v>Бурение Курмаинской параметрической скважины в зоне сочленения  южной части Предуральского прогиба и Уральской складчатой системы</v>
      </c>
      <c r="E131" s="16" t="s">
        <v>95</v>
      </c>
      <c r="F131" s="17" t="s">
        <v>44</v>
      </c>
      <c r="G131" s="18">
        <f>[1]таблица!M52</f>
        <v>700</v>
      </c>
      <c r="H131" s="19">
        <f>[1]таблица!N52</f>
        <v>4500</v>
      </c>
    </row>
    <row r="132" spans="3:8" ht="15.75" x14ac:dyDescent="0.25">
      <c r="C132" s="144" t="s">
        <v>77</v>
      </c>
      <c r="D132" s="145"/>
      <c r="E132" s="145"/>
      <c r="F132" s="145"/>
      <c r="G132" s="145"/>
      <c r="H132" s="146"/>
    </row>
    <row r="133" spans="3:8" x14ac:dyDescent="0.25">
      <c r="C133" s="14">
        <v>4</v>
      </c>
      <c r="D133" s="17" t="str">
        <f>[1]таблица!B84</f>
        <v>Строительство скважины 1 Назрановская</v>
      </c>
      <c r="E133" s="16" t="s">
        <v>78</v>
      </c>
      <c r="F133" s="17" t="s">
        <v>44</v>
      </c>
      <c r="G133" s="18">
        <f>[1]таблица!M84</f>
        <v>700</v>
      </c>
      <c r="H133" s="19">
        <f>[1]таблица!N84</f>
        <v>800</v>
      </c>
    </row>
    <row r="134" spans="3:8" ht="15.75" x14ac:dyDescent="0.25">
      <c r="C134" s="144" t="s">
        <v>41</v>
      </c>
      <c r="D134" s="145"/>
      <c r="E134" s="145"/>
      <c r="F134" s="145"/>
      <c r="G134" s="145"/>
      <c r="H134" s="146"/>
    </row>
    <row r="135" spans="3:8" x14ac:dyDescent="0.25">
      <c r="C135" s="14">
        <v>5</v>
      </c>
      <c r="D135" s="17" t="str">
        <f>[1]таблица!B110</f>
        <v>Казымская 190</v>
      </c>
      <c r="E135" s="16" t="s">
        <v>88</v>
      </c>
      <c r="F135" s="17" t="s">
        <v>44</v>
      </c>
      <c r="G135" s="18">
        <f>[1]таблица!M110</f>
        <v>150</v>
      </c>
      <c r="H135" s="19">
        <f>[1]таблица!N110</f>
        <v>2570</v>
      </c>
    </row>
    <row r="136" spans="3:8" ht="15.75" x14ac:dyDescent="0.25">
      <c r="C136" s="144" t="s">
        <v>45</v>
      </c>
      <c r="D136" s="145"/>
      <c r="E136" s="145"/>
      <c r="F136" s="145"/>
      <c r="G136" s="145"/>
      <c r="H136" s="146"/>
    </row>
    <row r="137" spans="3:8" x14ac:dyDescent="0.25">
      <c r="C137" s="14">
        <v>6</v>
      </c>
      <c r="D137" s="17" t="str">
        <f>[1]таблица!B180</f>
        <v>Параметрическое бурение скважины Северо-Кетская 1</v>
      </c>
      <c r="E137" s="16" t="s">
        <v>79</v>
      </c>
      <c r="F137" s="17" t="s">
        <v>44</v>
      </c>
      <c r="G137" s="17">
        <f>[1]таблица!M180</f>
        <v>800</v>
      </c>
      <c r="H137" s="20">
        <f>[1]таблица!N180</f>
        <v>2200</v>
      </c>
    </row>
    <row r="138" spans="3:8" x14ac:dyDescent="0.25">
      <c r="C138" s="14">
        <v>7</v>
      </c>
      <c r="D138" s="17" t="str">
        <f>[1]таблица!B181</f>
        <v>Параметрическое бурение  скважины Иончиминская 1</v>
      </c>
      <c r="E138" s="16" t="s">
        <v>89</v>
      </c>
      <c r="F138" s="17" t="s">
        <v>44</v>
      </c>
      <c r="G138" s="17">
        <f>[1]таблица!M181</f>
        <v>350</v>
      </c>
      <c r="H138" s="20">
        <f>[1]таблица!P181</f>
        <v>1500</v>
      </c>
    </row>
    <row r="139" spans="3:8" x14ac:dyDescent="0.25">
      <c r="C139" s="14">
        <v>8</v>
      </c>
      <c r="D139" s="17" t="str">
        <f>[1]таблица!B183</f>
        <v xml:space="preserve">Параметрическое бурение  скважины Хантайская 405   </v>
      </c>
      <c r="E139" s="16" t="s">
        <v>80</v>
      </c>
      <c r="F139" s="17" t="s">
        <v>44</v>
      </c>
      <c r="G139" s="17">
        <f>[1]таблица!M183</f>
        <v>175</v>
      </c>
      <c r="H139" s="20">
        <f>[1]таблица!N183</f>
        <v>500</v>
      </c>
    </row>
    <row r="140" spans="3:8" x14ac:dyDescent="0.25">
      <c r="C140" s="14">
        <v>9</v>
      </c>
      <c r="D140" s="17" t="str">
        <f>[1]таблица!B185</f>
        <v>Параметрическое бурение  скважины Тынепская 215</v>
      </c>
      <c r="E140" s="16" t="s">
        <v>81</v>
      </c>
      <c r="F140" s="17" t="s">
        <v>44</v>
      </c>
      <c r="G140" s="17">
        <f>[1]таблица!M185</f>
        <v>250</v>
      </c>
      <c r="H140" s="20">
        <f>[1]таблица!N185</f>
        <v>600</v>
      </c>
    </row>
    <row r="141" spans="3:8" x14ac:dyDescent="0.25">
      <c r="C141" s="14">
        <v>10</v>
      </c>
      <c r="D141" s="17" t="str">
        <f>[1]таблица!B186</f>
        <v>Параметрическое бурение  скважины Канандинской 278</v>
      </c>
      <c r="E141" s="16" t="s">
        <v>90</v>
      </c>
      <c r="F141" s="17" t="s">
        <v>44</v>
      </c>
      <c r="G141" s="17">
        <f>[1]таблица!M186</f>
        <v>320</v>
      </c>
      <c r="H141" s="20">
        <f>[1]таблица!N186</f>
        <v>1500</v>
      </c>
    </row>
    <row r="142" spans="3:8" x14ac:dyDescent="0.25">
      <c r="C142" s="14">
        <v>11</v>
      </c>
      <c r="D142" s="17" t="str">
        <f>[1]таблица!B189</f>
        <v>Параметрическое бурение  скважины Дулюшминская -1</v>
      </c>
      <c r="E142" s="16" t="s">
        <v>96</v>
      </c>
      <c r="F142" s="17" t="s">
        <v>44</v>
      </c>
      <c r="G142" s="17">
        <f>[1]таблица!M189</f>
        <v>300</v>
      </c>
      <c r="H142" s="20">
        <f>[1]таблица!N189</f>
        <v>700</v>
      </c>
    </row>
    <row r="143" spans="3:8" x14ac:dyDescent="0.25">
      <c r="C143" s="135" t="s">
        <v>68</v>
      </c>
      <c r="D143" s="136"/>
      <c r="E143" s="136"/>
      <c r="F143" s="136"/>
      <c r="G143" s="136"/>
      <c r="H143" s="137"/>
    </row>
    <row r="144" spans="3:8" x14ac:dyDescent="0.25">
      <c r="C144" s="14">
        <v>12</v>
      </c>
      <c r="D144" s="17" t="str">
        <f>[1]таблица!B184</f>
        <v>Параметрическое бурение на  Тетояхской  площади</v>
      </c>
      <c r="E144" s="16" t="s">
        <v>97</v>
      </c>
      <c r="F144" s="17" t="s">
        <v>44</v>
      </c>
      <c r="G144" s="17">
        <f>[1]таблица!M184</f>
        <v>300</v>
      </c>
      <c r="H144" s="20">
        <f>[1]таблица!N184</f>
        <v>1500</v>
      </c>
    </row>
    <row r="145" spans="3:8" x14ac:dyDescent="0.25">
      <c r="C145" s="14">
        <v>13</v>
      </c>
      <c r="D145" s="17" t="str">
        <f>[1]таблица!B188</f>
        <v>Параметрическое бурение на  Янгодской  площади</v>
      </c>
      <c r="E145" s="16" t="s">
        <v>98</v>
      </c>
      <c r="F145" s="17" t="s">
        <v>40</v>
      </c>
      <c r="G145" s="17">
        <f>[1]таблица!M188</f>
        <v>130</v>
      </c>
      <c r="H145" s="20">
        <f>[1]таблица!N188</f>
        <v>0</v>
      </c>
    </row>
    <row r="146" spans="3:8" x14ac:dyDescent="0.25">
      <c r="C146" s="14">
        <v>14</v>
      </c>
      <c r="D146" s="17" t="str">
        <f>[1]таблица!B190</f>
        <v>Параметрическое бурение на  Нижнекотуйской  площади</v>
      </c>
      <c r="E146" s="16" t="s">
        <v>99</v>
      </c>
      <c r="F146" s="17" t="s">
        <v>44</v>
      </c>
      <c r="G146" s="17">
        <f>[1]таблица!M190</f>
        <v>650</v>
      </c>
      <c r="H146" s="20">
        <f>[1]таблица!N190</f>
        <v>2000</v>
      </c>
    </row>
    <row r="147" spans="3:8" ht="15.75" x14ac:dyDescent="0.25">
      <c r="C147" s="144" t="s">
        <v>14</v>
      </c>
      <c r="D147" s="145"/>
      <c r="E147" s="145"/>
      <c r="F147" s="145"/>
      <c r="G147" s="145"/>
      <c r="H147" s="146"/>
    </row>
    <row r="148" spans="3:8" ht="15.75" x14ac:dyDescent="0.25">
      <c r="C148" s="51">
        <v>15</v>
      </c>
      <c r="D148" s="52"/>
      <c r="E148" s="53" t="s">
        <v>91</v>
      </c>
      <c r="F148" s="54" t="s">
        <v>44</v>
      </c>
      <c r="G148" s="55">
        <f>[1]таблица!M256</f>
        <v>400</v>
      </c>
      <c r="H148" s="56">
        <f>[1]таблица!N256</f>
        <v>1500</v>
      </c>
    </row>
    <row r="149" spans="3:8" ht="15.75" x14ac:dyDescent="0.25">
      <c r="C149" s="57">
        <v>16</v>
      </c>
      <c r="D149" s="58"/>
      <c r="E149" s="59" t="s">
        <v>100</v>
      </c>
      <c r="F149" s="60" t="s">
        <v>44</v>
      </c>
      <c r="G149" s="61">
        <f>[1]таблица!M257</f>
        <v>400</v>
      </c>
      <c r="H149" s="62">
        <f>[1]таблица!N257</f>
        <v>1000</v>
      </c>
    </row>
    <row r="150" spans="3:8" ht="15.75" thickBot="1" x14ac:dyDescent="0.3">
      <c r="C150" s="21">
        <v>17</v>
      </c>
      <c r="D150" s="24" t="str">
        <f>[1]таблица!B254</f>
        <v>Строительство Туобуйской параметрической скважины №365 на сочленении Алданской антеклизы и Кемпендяйской впадины.</v>
      </c>
      <c r="E150" s="45" t="s">
        <v>101</v>
      </c>
      <c r="F150" s="43" t="s">
        <v>40</v>
      </c>
      <c r="G150" s="25">
        <f>[1]таблица!M254</f>
        <v>400</v>
      </c>
      <c r="H150" s="63">
        <f>[1]таблица!N254</f>
        <v>0</v>
      </c>
    </row>
    <row r="151" spans="3:8" x14ac:dyDescent="0.25">
      <c r="C151" s="150" t="s">
        <v>102</v>
      </c>
      <c r="D151" s="151"/>
      <c r="E151" s="151"/>
      <c r="F151" s="27" t="s">
        <v>56</v>
      </c>
      <c r="G151" s="28">
        <f>G128+G130+G131+G133+G135+G137+G138+G139+G140+G141+G142+G146+G144+G145+G148+G149</f>
        <v>6115</v>
      </c>
      <c r="H151" s="29">
        <f>H128+H130+H131+H133+H135+H137+H138+H139+H140+H141+H142+H146+H144+H148+H149</f>
        <v>21070</v>
      </c>
    </row>
    <row r="152" spans="3:8" x14ac:dyDescent="0.25">
      <c r="C152" s="152"/>
      <c r="D152" s="153"/>
      <c r="E152" s="153"/>
      <c r="F152" s="30" t="s">
        <v>74</v>
      </c>
      <c r="G152" s="158" t="s">
        <v>92</v>
      </c>
      <c r="H152" s="159"/>
    </row>
    <row r="153" spans="3:8" x14ac:dyDescent="0.25">
      <c r="C153" s="154"/>
      <c r="D153" s="155"/>
      <c r="E153" s="155"/>
      <c r="F153" s="31" t="s">
        <v>49</v>
      </c>
      <c r="G153" s="32">
        <v>0</v>
      </c>
      <c r="H153" s="64">
        <v>0</v>
      </c>
    </row>
    <row r="154" spans="3:8" ht="15.75" thickBot="1" x14ac:dyDescent="0.3">
      <c r="C154" s="156"/>
      <c r="D154" s="157"/>
      <c r="E154" s="157"/>
      <c r="F154" s="34" t="s">
        <v>47</v>
      </c>
      <c r="G154" s="35">
        <v>0</v>
      </c>
      <c r="H154" s="65">
        <v>0</v>
      </c>
    </row>
    <row r="156" spans="3:8" ht="15.75" thickBot="1" x14ac:dyDescent="0.3"/>
    <row r="157" spans="3:8" ht="19.5" thickBot="1" x14ac:dyDescent="0.35">
      <c r="C157" s="138" t="s">
        <v>103</v>
      </c>
      <c r="D157" s="139"/>
      <c r="E157" s="139"/>
      <c r="F157" s="139"/>
      <c r="G157" s="139"/>
      <c r="H157" s="140"/>
    </row>
    <row r="158" spans="3:8" ht="19.5" thickBot="1" x14ac:dyDescent="0.35">
      <c r="C158" s="46"/>
      <c r="D158" s="46"/>
      <c r="E158" s="46"/>
      <c r="F158" s="46"/>
      <c r="G158" s="46"/>
      <c r="H158" s="46"/>
    </row>
    <row r="159" spans="3:8" x14ac:dyDescent="0.25">
      <c r="C159" s="8"/>
      <c r="D159" s="44"/>
      <c r="E159" s="12" t="s">
        <v>36</v>
      </c>
      <c r="F159" s="12" t="s">
        <v>37</v>
      </c>
      <c r="G159" s="12" t="s">
        <v>38</v>
      </c>
      <c r="H159" s="13" t="s">
        <v>2</v>
      </c>
    </row>
    <row r="160" spans="3:8" ht="15.75" x14ac:dyDescent="0.25">
      <c r="C160" s="141" t="s">
        <v>60</v>
      </c>
      <c r="D160" s="142"/>
      <c r="E160" s="142"/>
      <c r="F160" s="142"/>
      <c r="G160" s="142"/>
      <c r="H160" s="143"/>
    </row>
    <row r="161" spans="3:8" x14ac:dyDescent="0.25">
      <c r="C161" s="14">
        <v>1</v>
      </c>
      <c r="D161" s="18" t="str">
        <f>[1]таблица!B19</f>
        <v>Черновская №1</v>
      </c>
      <c r="E161" s="16" t="s">
        <v>94</v>
      </c>
      <c r="F161" s="17" t="s">
        <v>44</v>
      </c>
      <c r="G161" s="18">
        <f>[1]таблица!O19</f>
        <v>740</v>
      </c>
      <c r="H161" s="19">
        <f>[1]таблица!P19</f>
        <v>3680</v>
      </c>
    </row>
    <row r="162" spans="3:8" x14ac:dyDescent="0.25">
      <c r="C162" s="14">
        <v>2</v>
      </c>
      <c r="D162" s="17" t="str">
        <f>[1]таблица!B20</f>
        <v>Нижнесарембойская №1</v>
      </c>
      <c r="E162" s="16" t="s">
        <v>104</v>
      </c>
      <c r="F162" s="17" t="s">
        <v>40</v>
      </c>
      <c r="G162" s="18">
        <f>[1]таблица!O20</f>
        <v>50</v>
      </c>
      <c r="H162" s="19">
        <f>[1]таблица!P20</f>
        <v>0</v>
      </c>
    </row>
    <row r="163" spans="3:8" ht="15.75" x14ac:dyDescent="0.25">
      <c r="C163" s="144" t="s">
        <v>15</v>
      </c>
      <c r="D163" s="145"/>
      <c r="E163" s="145"/>
      <c r="F163" s="145"/>
      <c r="G163" s="145"/>
      <c r="H163" s="146"/>
    </row>
    <row r="164" spans="3:8" x14ac:dyDescent="0.25">
      <c r="C164" s="14">
        <v>3</v>
      </c>
      <c r="D164" s="17" t="str">
        <f>[1]таблица!B52</f>
        <v>Бурение Курмаинской параметрической скважины в зоне сочленения  южной части Предуральского прогиба и Уральской складчатой системы</v>
      </c>
      <c r="E164" s="16" t="s">
        <v>95</v>
      </c>
      <c r="F164" s="17" t="s">
        <v>44</v>
      </c>
      <c r="G164" s="18">
        <f>[1]таблица!O52</f>
        <v>750</v>
      </c>
      <c r="H164" s="19">
        <f>[1]таблица!P52</f>
        <v>1400</v>
      </c>
    </row>
    <row r="165" spans="3:8" ht="15.75" x14ac:dyDescent="0.25">
      <c r="C165" s="144" t="s">
        <v>77</v>
      </c>
      <c r="D165" s="145"/>
      <c r="E165" s="145"/>
      <c r="F165" s="145"/>
      <c r="G165" s="145"/>
      <c r="H165" s="146"/>
    </row>
    <row r="166" spans="3:8" x14ac:dyDescent="0.25">
      <c r="C166" s="14">
        <v>4</v>
      </c>
      <c r="D166" s="17" t="str">
        <f>[1]таблица!B84</f>
        <v>Строительство скважины 1 Назрановская</v>
      </c>
      <c r="E166" s="16" t="s">
        <v>78</v>
      </c>
      <c r="F166" s="17" t="s">
        <v>44</v>
      </c>
      <c r="G166" s="18">
        <f>[1]таблица!O84</f>
        <v>600</v>
      </c>
      <c r="H166" s="19">
        <f>[1]таблица!P84</f>
        <v>200</v>
      </c>
    </row>
    <row r="167" spans="3:8" ht="15.75" x14ac:dyDescent="0.25">
      <c r="C167" s="144" t="s">
        <v>15</v>
      </c>
      <c r="D167" s="145"/>
      <c r="E167" s="145"/>
      <c r="F167" s="145"/>
      <c r="G167" s="145"/>
      <c r="H167" s="146"/>
    </row>
    <row r="168" spans="3:8" x14ac:dyDescent="0.25">
      <c r="C168" s="14">
        <v>5</v>
      </c>
      <c r="D168" s="17" t="str">
        <f>[1]таблица!B110</f>
        <v>Казымская 190</v>
      </c>
      <c r="E168" s="16" t="s">
        <v>88</v>
      </c>
      <c r="F168" s="17" t="s">
        <v>44</v>
      </c>
      <c r="G168" s="18">
        <f>[1]таблица!O127</f>
        <v>30</v>
      </c>
      <c r="H168" s="19">
        <f>[1]таблица!P110</f>
        <v>0</v>
      </c>
    </row>
    <row r="169" spans="3:8" ht="15.75" x14ac:dyDescent="0.25">
      <c r="C169" s="144" t="s">
        <v>45</v>
      </c>
      <c r="D169" s="145"/>
      <c r="E169" s="145"/>
      <c r="F169" s="145"/>
      <c r="G169" s="145"/>
      <c r="H169" s="146"/>
    </row>
    <row r="170" spans="3:8" x14ac:dyDescent="0.25">
      <c r="C170" s="14">
        <v>6</v>
      </c>
      <c r="D170" s="17" t="str">
        <f>[1]таблица!B181</f>
        <v>Параметрическое бурение  скважины Иончиминская 1</v>
      </c>
      <c r="E170" s="16" t="s">
        <v>89</v>
      </c>
      <c r="F170" s="17" t="s">
        <v>44</v>
      </c>
      <c r="G170" s="17">
        <f>[1]таблица!O181</f>
        <v>450</v>
      </c>
      <c r="H170" s="20">
        <f>[1]таблица!P181</f>
        <v>1500</v>
      </c>
    </row>
    <row r="171" spans="3:8" x14ac:dyDescent="0.25">
      <c r="C171" s="14">
        <v>7</v>
      </c>
      <c r="D171" s="17" t="str">
        <f>[1]таблица!B186</f>
        <v>Параметрическое бурение  скважины Канандинской 278</v>
      </c>
      <c r="E171" s="16" t="s">
        <v>90</v>
      </c>
      <c r="F171" s="17" t="s">
        <v>44</v>
      </c>
      <c r="G171" s="17">
        <f>[1]таблица!O186</f>
        <v>850</v>
      </c>
      <c r="H171" s="20">
        <f>[1]таблица!P186</f>
        <v>1700</v>
      </c>
    </row>
    <row r="172" spans="3:8" x14ac:dyDescent="0.25">
      <c r="C172" s="14">
        <v>8</v>
      </c>
      <c r="D172" s="17" t="str">
        <f>[1]таблица!B189</f>
        <v>Параметрическое бурение  скважины Дулюшминская -1</v>
      </c>
      <c r="E172" s="16" t="s">
        <v>96</v>
      </c>
      <c r="F172" s="17" t="s">
        <v>44</v>
      </c>
      <c r="G172" s="17">
        <f>[1]таблица!O189</f>
        <v>650</v>
      </c>
      <c r="H172" s="20">
        <f>[1]таблица!P189</f>
        <v>2000</v>
      </c>
    </row>
    <row r="173" spans="3:8" x14ac:dyDescent="0.25">
      <c r="C173" s="165" t="s">
        <v>105</v>
      </c>
      <c r="D173" s="166"/>
      <c r="E173" s="166"/>
      <c r="F173" s="166"/>
      <c r="G173" s="166"/>
      <c r="H173" s="167"/>
    </row>
    <row r="174" spans="3:8" x14ac:dyDescent="0.25">
      <c r="C174" s="14">
        <v>9</v>
      </c>
      <c r="D174" s="66" t="str">
        <f>[1]таблица!B188</f>
        <v>Параметрическое бурение на  Янгодской  площади</v>
      </c>
      <c r="E174" s="67" t="s">
        <v>106</v>
      </c>
      <c r="F174" s="66" t="s">
        <v>44</v>
      </c>
      <c r="G174" s="66">
        <f>[1]таблица!O188</f>
        <v>800</v>
      </c>
      <c r="H174" s="68">
        <f>[1]таблица!P188</f>
        <v>3000</v>
      </c>
    </row>
    <row r="175" spans="3:8" ht="15.75" x14ac:dyDescent="0.25">
      <c r="C175" s="144" t="s">
        <v>14</v>
      </c>
      <c r="D175" s="145"/>
      <c r="E175" s="145"/>
      <c r="F175" s="145"/>
      <c r="G175" s="145"/>
      <c r="H175" s="146"/>
    </row>
    <row r="176" spans="3:8" ht="15.75" x14ac:dyDescent="0.25">
      <c r="C176" s="69">
        <v>10</v>
      </c>
      <c r="D176" s="70"/>
      <c r="E176" s="53" t="s">
        <v>91</v>
      </c>
      <c r="F176" s="54" t="s">
        <v>44</v>
      </c>
      <c r="G176" s="55">
        <f>[1]таблица!O256</f>
        <v>700</v>
      </c>
      <c r="H176" s="71">
        <f>[1]таблица!P256</f>
        <v>1900</v>
      </c>
    </row>
    <row r="177" spans="3:8" ht="15.75" x14ac:dyDescent="0.25">
      <c r="C177" s="69">
        <v>11</v>
      </c>
      <c r="D177" s="70"/>
      <c r="E177" s="59" t="s">
        <v>100</v>
      </c>
      <c r="F177" s="54" t="s">
        <v>44</v>
      </c>
      <c r="G177" s="55">
        <f>[1]таблица!O257</f>
        <v>550</v>
      </c>
      <c r="H177" s="71">
        <f>[1]таблица!P257</f>
        <v>2000</v>
      </c>
    </row>
    <row r="178" spans="3:8" ht="15.75" thickBot="1" x14ac:dyDescent="0.3">
      <c r="C178" s="21">
        <v>12</v>
      </c>
      <c r="D178" s="24" t="str">
        <f>[1]таблица!B254</f>
        <v>Строительство Туобуйской параметрической скважины №365 на сочленении Алданской антеклизы и Кемпендяйской впадины.</v>
      </c>
      <c r="E178" s="23" t="s">
        <v>101</v>
      </c>
      <c r="F178" s="24" t="s">
        <v>44</v>
      </c>
      <c r="G178" s="25">
        <f>[1]таблица!O254</f>
        <v>600</v>
      </c>
      <c r="H178" s="63">
        <f>[1]таблица!P254</f>
        <v>3500</v>
      </c>
    </row>
    <row r="179" spans="3:8" x14ac:dyDescent="0.25">
      <c r="C179" s="150" t="s">
        <v>0</v>
      </c>
      <c r="D179" s="151"/>
      <c r="E179" s="151"/>
      <c r="F179" s="27" t="s">
        <v>56</v>
      </c>
      <c r="G179" s="28">
        <f>G161+G162+G164+G166+G168+G170+G171+G172+G177+G178+G174+G176</f>
        <v>6770</v>
      </c>
      <c r="H179" s="29">
        <f>H161+H162+H164+H166+H168+H170+H171+H172+H177+H178+H174+H176</f>
        <v>20880</v>
      </c>
    </row>
    <row r="180" spans="3:8" x14ac:dyDescent="0.25">
      <c r="C180" s="152"/>
      <c r="D180" s="153"/>
      <c r="E180" s="153"/>
      <c r="F180" s="30" t="s">
        <v>74</v>
      </c>
      <c r="G180" s="158" t="s">
        <v>107</v>
      </c>
      <c r="H180" s="159"/>
    </row>
    <row r="181" spans="3:8" x14ac:dyDescent="0.25">
      <c r="C181" s="154"/>
      <c r="D181" s="155"/>
      <c r="E181" s="155"/>
      <c r="F181" s="31" t="s">
        <v>49</v>
      </c>
      <c r="G181" s="16">
        <v>0</v>
      </c>
      <c r="H181" s="33">
        <v>0</v>
      </c>
    </row>
    <row r="182" spans="3:8" ht="15.75" thickBot="1" x14ac:dyDescent="0.3">
      <c r="C182" s="156"/>
      <c r="D182" s="157"/>
      <c r="E182" s="157"/>
      <c r="F182" s="34" t="s">
        <v>47</v>
      </c>
      <c r="G182" s="72">
        <v>0</v>
      </c>
      <c r="H182" s="36">
        <v>0</v>
      </c>
    </row>
  </sheetData>
  <mergeCells count="56">
    <mergeCell ref="C167:H167"/>
    <mergeCell ref="C169:H169"/>
    <mergeCell ref="C173:H173"/>
    <mergeCell ref="C175:H175"/>
    <mergeCell ref="C179:E182"/>
    <mergeCell ref="G180:H180"/>
    <mergeCell ref="C165:H165"/>
    <mergeCell ref="C129:H129"/>
    <mergeCell ref="C132:H132"/>
    <mergeCell ref="C134:H134"/>
    <mergeCell ref="C136:H136"/>
    <mergeCell ref="C143:H143"/>
    <mergeCell ref="C147:H147"/>
    <mergeCell ref="C151:E154"/>
    <mergeCell ref="G152:H152"/>
    <mergeCell ref="C157:H157"/>
    <mergeCell ref="C160:H160"/>
    <mergeCell ref="C163:H163"/>
    <mergeCell ref="C127:H127"/>
    <mergeCell ref="C91:H91"/>
    <mergeCell ref="C94:H94"/>
    <mergeCell ref="C96:H96"/>
    <mergeCell ref="C98:H98"/>
    <mergeCell ref="C100:H100"/>
    <mergeCell ref="C102:H102"/>
    <mergeCell ref="C111:H111"/>
    <mergeCell ref="C116:H116"/>
    <mergeCell ref="C118:E121"/>
    <mergeCell ref="G119:H119"/>
    <mergeCell ref="C124:H124"/>
    <mergeCell ref="C85:E88"/>
    <mergeCell ref="G86:H86"/>
    <mergeCell ref="C48:H48"/>
    <mergeCell ref="C52:E55"/>
    <mergeCell ref="G53:H53"/>
    <mergeCell ref="C58:H58"/>
    <mergeCell ref="C61:H61"/>
    <mergeCell ref="C63:H63"/>
    <mergeCell ref="C65:H65"/>
    <mergeCell ref="C67:H67"/>
    <mergeCell ref="C70:H70"/>
    <mergeCell ref="C77:H77"/>
    <mergeCell ref="C82:H82"/>
    <mergeCell ref="C45:H45"/>
    <mergeCell ref="C5:H5"/>
    <mergeCell ref="C8:H8"/>
    <mergeCell ref="C10:H10"/>
    <mergeCell ref="C13:H13"/>
    <mergeCell ref="C19:H19"/>
    <mergeCell ref="C23:E26"/>
    <mergeCell ref="G24:H24"/>
    <mergeCell ref="C29:H29"/>
    <mergeCell ref="C32:H32"/>
    <mergeCell ref="C34:H34"/>
    <mergeCell ref="C36:H36"/>
    <mergeCell ref="C39:H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НМЦК 2024</vt:lpstr>
      <vt:lpstr>графики</vt:lpstr>
      <vt:lpstr>Параметрич бурение</vt:lpstr>
      <vt:lpstr>Диаграмма1</vt:lpstr>
      <vt:lpstr>Диаграмма2</vt:lpstr>
      <vt:lpstr>Диаграмма3</vt:lpstr>
      <vt:lpstr>Диаграмма4</vt:lpstr>
      <vt:lpstr>Диаграмма5</vt:lpstr>
      <vt:lpstr>Диаграмма6</vt:lpstr>
      <vt:lpstr>'НМЦК 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2026-04-14T12:53:21Z</dcterms:modified>
</cp:coreProperties>
</file>