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harulidze_ng\Desktop\64-р\расходные\"/>
    </mc:Choice>
  </mc:AlternateContent>
  <bookViews>
    <workbookView xWindow="0" yWindow="0" windowWidth="28800" windowHeight="12435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E22" i="2" l="1"/>
  <c r="I21" i="2" l="1"/>
  <c r="J21" i="2" s="1"/>
  <c r="K21" i="2" s="1"/>
  <c r="L21" i="2"/>
  <c r="M21" i="2" s="1"/>
  <c r="N21" i="2" s="1"/>
  <c r="O21" i="2" s="1"/>
  <c r="I20" i="2"/>
  <c r="J20" i="2" s="1"/>
  <c r="K20" i="2" s="1"/>
  <c r="L20" i="2"/>
  <c r="M20" i="2" s="1"/>
  <c r="N20" i="2" s="1"/>
  <c r="O20" i="2" s="1"/>
  <c r="I19" i="2"/>
  <c r="J19" i="2" s="1"/>
  <c r="K19" i="2" s="1"/>
  <c r="L19" i="2"/>
  <c r="M19" i="2" s="1"/>
  <c r="N19" i="2" s="1"/>
  <c r="O19" i="2" s="1"/>
  <c r="I18" i="2"/>
  <c r="J18" i="2" s="1"/>
  <c r="K18" i="2" s="1"/>
  <c r="L18" i="2"/>
  <c r="M18" i="2" s="1"/>
  <c r="N18" i="2" s="1"/>
  <c r="O18" i="2" s="1"/>
  <c r="I17" i="2"/>
  <c r="J17" i="2" s="1"/>
  <c r="K17" i="2" s="1"/>
  <c r="L17" i="2"/>
  <c r="M17" i="2" s="1"/>
  <c r="N17" i="2" s="1"/>
  <c r="O17" i="2" s="1"/>
  <c r="I16" i="2"/>
  <c r="J16" i="2" s="1"/>
  <c r="K16" i="2" s="1"/>
  <c r="L16" i="2"/>
  <c r="M16" i="2" s="1"/>
  <c r="N16" i="2" s="1"/>
  <c r="O16" i="2" s="1"/>
  <c r="I15" i="2"/>
  <c r="J15" i="2" s="1"/>
  <c r="K15" i="2" s="1"/>
  <c r="L15" i="2"/>
  <c r="M15" i="2" s="1"/>
  <c r="N15" i="2" s="1"/>
  <c r="O15" i="2" s="1"/>
  <c r="I14" i="2"/>
  <c r="J14" i="2" s="1"/>
  <c r="K14" i="2" s="1"/>
  <c r="L14" i="2"/>
  <c r="M14" i="2" s="1"/>
  <c r="N14" i="2" s="1"/>
  <c r="O14" i="2" s="1"/>
  <c r="I13" i="2"/>
  <c r="J13" i="2" s="1"/>
  <c r="K13" i="2" s="1"/>
  <c r="L13" i="2"/>
  <c r="M13" i="2" s="1"/>
  <c r="N13" i="2" s="1"/>
  <c r="O13" i="2" s="1"/>
  <c r="L12" i="2"/>
  <c r="M12" i="2" s="1"/>
  <c r="N12" i="2" s="1"/>
  <c r="O12" i="2" s="1"/>
  <c r="I12" i="2"/>
  <c r="J12" i="2" s="1"/>
  <c r="K12" i="2" s="1"/>
  <c r="F22" i="2"/>
  <c r="G22" i="2"/>
  <c r="O23" i="2"/>
  <c r="I8" i="2" l="1"/>
  <c r="J8" i="2" s="1"/>
  <c r="K8" i="2" s="1"/>
  <c r="L8" i="2"/>
  <c r="M8" i="2" s="1"/>
  <c r="N8" i="2" s="1"/>
  <c r="O8" i="2" s="1"/>
  <c r="I9" i="2"/>
  <c r="J9" i="2" s="1"/>
  <c r="K9" i="2" s="1"/>
  <c r="L9" i="2"/>
  <c r="M9" i="2" s="1"/>
  <c r="N9" i="2" s="1"/>
  <c r="O9" i="2" s="1"/>
  <c r="I10" i="2"/>
  <c r="J10" i="2" s="1"/>
  <c r="K10" i="2" s="1"/>
  <c r="L10" i="2"/>
  <c r="M10" i="2" s="1"/>
  <c r="N10" i="2" s="1"/>
  <c r="O10" i="2" s="1"/>
  <c r="I11" i="2"/>
  <c r="J11" i="2" s="1"/>
  <c r="K11" i="2" s="1"/>
  <c r="L11" i="2"/>
  <c r="M11" i="2" s="1"/>
  <c r="N11" i="2" s="1"/>
  <c r="O11" i="2" s="1"/>
  <c r="I7" i="2" l="1"/>
  <c r="L7" i="2" l="1"/>
  <c r="M7" i="2" s="1"/>
  <c r="N7" i="2" s="1"/>
  <c r="O7" i="2" s="1"/>
  <c r="O22" i="2" s="1"/>
  <c r="J7" i="2"/>
  <c r="K7" i="2" s="1"/>
</calcChain>
</file>

<file path=xl/sharedStrings.xml><?xml version="1.0" encoding="utf-8"?>
<sst xmlns="http://schemas.openxmlformats.org/spreadsheetml/2006/main" count="77" uniqueCount="51">
  <si>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</si>
  <si>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</si>
  <si>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</si>
  <si>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</si>
  <si>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</si>
  <si>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</si>
  <si>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</si>
  <si>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</si>
  <si>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</si>
  <si>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</si>
  <si>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</si>
  <si>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</si>
  <si>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</si>
  <si>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</si>
  <si>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</si>
  <si>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</si>
  <si>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</si>
  <si>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</si>
  <si>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</si>
  <si>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</si>
  <si>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</si>
  <si>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ИТОГО:</t>
  </si>
  <si>
    <t>шт</t>
  </si>
  <si>
    <t>иной метод  в соответствии с ч.6 ст.22 Федерального закона от 05.04.2013 №44-ФЗ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</si>
  <si>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</si>
  <si>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Пинцет анатомический общего назначения 150 мм (150*2,5)</t>
  </si>
  <si>
    <t>Ведущий специалист по закупкам</t>
  </si>
  <si>
    <t>контрактной службы</t>
  </si>
  <si>
    <t>Сихарулидзе Н.Г.</t>
  </si>
  <si>
    <t>шт.</t>
  </si>
  <si>
    <t>Пинцет анатомический прямой, 200 мм, с атравматической нарезкой рабочей поверхности, изготовлен из хромистой нержавеющей стали У7А ЭЖ – 3</t>
  </si>
  <si>
    <t>Пинцет энтомологический мягкий 3, длина 100 мм, толщина стали 0,4 мм</t>
  </si>
  <si>
    <t>Салфетки одноразовые салфетки медицинские из спанлейса, 10х10 см, белые, 100 шт/уп</t>
  </si>
  <si>
    <t>уп</t>
  </si>
  <si>
    <t>Спиртовка лабораторная металлическая, 120 мл, диаметр 78 мм, высота 55 мм</t>
  </si>
  <si>
    <t>Лоток медицинский металлический без крышки, вместимость не менее 3 л, 40х40 (кювета эмалированная/нержавеющая сталь)</t>
  </si>
  <si>
    <t xml:space="preserve">Зажим кровоостанавливающий зубчатый изогнутый (бильрот) не более 270 мм, бранши (60 × 5 мм) с атравмирующей насечкой. </t>
  </si>
  <si>
    <t xml:space="preserve">Зажим медицинский (корнцанг) прямой не более 270 мм, бранши (60 × 5 мм) прямые с овальными губками с атравмирующей насечкой. </t>
  </si>
  <si>
    <t>Ножницы хирургические остроконечные прямые (с двумя острыми концами) 165 мм, медицинская сталь (для вскрытия животных, отбор проб)</t>
  </si>
  <si>
    <t>Ножницы остроконечные прямые (с двумя острыми концами) 145 мм</t>
  </si>
  <si>
    <t xml:space="preserve">Пинцет анатомический глазной прямой ПА, 100 мм  с атравматической нарезкой рабочей поверхности, губки пинцета узкие до 1 мм, изготовлен из хромистой нержавеющей стали У7А ЭЖ – 3 </t>
  </si>
  <si>
    <t>Игла препарировальная гистологическая прямая, 130±5 мм, сталь нержавеющая, рукоятка: полистерол</t>
  </si>
  <si>
    <t>Игла препарировальная гистологическая изогнутая, 130±5 мм, сталь нержавеющая, рукоятка: полистерол</t>
  </si>
  <si>
    <t xml:space="preserve"> Салфетки для ДНК/РНК-деконтаминации оборудования и рабочих поверхностей BioinnLabs DNArid wipes </t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</si>
  <si>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 xml:space="preserve">у инструментов и приспособлений, применяемых в медицинских целях для обеспечения государственных нужд ФКУЗ Ставропольский противочумный институт Роспотребнадзора в рамках реализации распоряжения Правительства РФ от 22.01.2026 N 64-р </t>
    </r>
    <r>
      <rPr>
        <sz val="12"/>
        <color indexed="8"/>
        <rFont val="Times New Roman"/>
        <family val="1"/>
        <charset val="204"/>
      </rPr>
      <t xml:space="preserve">
ИКЗ</t>
    </r>
    <r>
      <rPr>
        <sz val="12"/>
        <rFont val="Times New Roman"/>
        <family val="1"/>
        <charset val="204"/>
      </rPr>
      <t xml:space="preserve"> 261263600064126360100100260000000244 (ОКПД2: 32.50.13.190)
</t>
    </r>
  </si>
  <si>
    <t>Коммерческое предложение №1 вх 5187</t>
  </si>
  <si>
    <t>Коммерческое предложение №2 вх 5195</t>
  </si>
  <si>
    <t>Коммерческое предложение №3 вх 5189</t>
  </si>
  <si>
    <t xml:space="preserve">Горелка спиртовая, 150 мл, нержавеющая сталь  </t>
  </si>
  <si>
    <r>
      <rPr>
        <sz val="12"/>
        <rFont val="Times New Roman"/>
        <family val="1"/>
        <charset val="204"/>
      </rPr>
      <t xml:space="preserve">В связи с тем, что коэффициент вариации цен превышает 33 %, что свидетельствует о неоднородности совокупных значений выявленных цен и невозможности применения для расчета НМЦК методов, предусмотренных ч. 1 ст. 22 44-ФЗ, Заказчик сформировал НМЦК иным методом на основании минимального предложения, включающее цены на полный перечень товаров. В соответствии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332 250,00 рублей.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</si>
  <si>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t>Дата составления 24.07.2026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</si>
</sst>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8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164" fontId="11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7" fillId="0" borderId="3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3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4" fontId="3" fillId="0" borderId="0" xfId="0" applyNumberFormat="1" applyFont="1" applyAlignment="1">
      <alignment vertical="center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3" fillId="0" borderId="0" xfId="0" applyFont="1" applyAlignment="1">
      <alignment horizontal="left" vertical="distributed" wrapText="1"/>
    </xf>
    <xf numFmtId="0" fontId="4" fillId="0" borderId="0" xfId="0" applyFont="1" applyAlignment="1" applyProtection="1">
      <alignment horizontal="left" vertical="top" wrapText="1"/>
      <protection locked="0"/>
    </xf>
    <xf numFmtId="4" fontId="3" fillId="0" borderId="0" xfId="0" applyNumberFormat="1" applyFont="1" applyFill="1"/>
    <xf numFmtId="0" fontId="3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3" xfId="0" applyFont="1" applyFill="1" applyBorder="1" applyAlignment="1" applyProtection="1">
      <alignment horizontal="center" vertical="center" wrapText="1"/>
      <protection locked="0"/>
    </xf>
    <xf numFmtId="4" fontId="19" fillId="0" borderId="3" xfId="0" applyNumberFormat="1" applyFont="1" applyBorder="1" applyAlignment="1" applyProtection="1">
      <alignment horizontal="center" vertical="center" wrapText="1"/>
      <protection locked="0"/>
    </xf>
    <xf numFmtId="4" fontId="19" fillId="0" borderId="2" xfId="0" applyNumberFormat="1" applyFont="1" applyBorder="1" applyAlignment="1" applyProtection="1">
      <alignment horizontal="center" vertical="center" wrapText="1"/>
      <protection locked="0"/>
    </xf>
    <xf numFmtId="4" fontId="19" fillId="0" borderId="3" xfId="0" applyNumberFormat="1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/>
    </xf>
    <xf numFmtId="4" fontId="19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3" xfId="0" applyNumberFormat="1" applyFont="1" applyFill="1" applyBorder="1" applyAlignment="1">
      <alignment horizontal="center" vertical="center" wrapText="1"/>
    </xf>
    <xf numFmtId="4" fontId="19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2" fontId="19" fillId="0" borderId="3" xfId="0" applyNumberFormat="1" applyFont="1" applyBorder="1" applyAlignment="1" applyProtection="1">
      <alignment horizontal="center" vertical="center" wrapText="1"/>
      <protection locked="0"/>
    </xf>
    <xf numFmtId="164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left" vertical="distributed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13" fillId="0" borderId="6" xfId="0" applyFont="1" applyBorder="1" applyAlignment="1">
      <alignment horizontal="left" vertical="distributed" wrapText="1"/>
    </xf>
    <xf numFmtId="0" fontId="4" fillId="0" borderId="5" xfId="0" applyFont="1" applyBorder="1" applyAlignment="1">
      <alignment vertical="distributed" wrapText="1"/>
    </xf>
    <xf numFmtId="164" fontId="12" fillId="0" borderId="6" xfId="0" applyNumberFormat="1" applyFont="1" applyBorder="1" applyAlignment="1">
      <alignment horizontal="left" vertical="center" wrapText="1"/>
    </xf>
    <xf numFmtId="0" fontId="17" fillId="0" borderId="4" xfId="0" applyFont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2" fontId="7" fillId="0" borderId="3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5</xdr:row>
      <xdr:rowOff>2190307</xdr:rowOff>
    </xdr:from>
    <xdr:to>
      <xdr:col>11</xdr:col>
      <xdr:colOff>1362075</xdr:colOff>
      <xdr:row>5</xdr:row>
      <xdr:rowOff>2657032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74" y="4571557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249201</xdr:colOff>
      <xdr:row>5</xdr:row>
      <xdr:rowOff>2031483</xdr:rowOff>
    </xdr:from>
    <xdr:to>
      <xdr:col>11</xdr:col>
      <xdr:colOff>401601</xdr:colOff>
      <xdr:row>5</xdr:row>
      <xdr:rowOff>2260083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7050" y="4412733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topLeftCell="A12" zoomScale="86" zoomScaleNormal="86" zoomScaleSheetLayoutView="100" workbookViewId="0">
      <selection activeCell="R18" sqref="R18"/>
    </sheetView>
  </sheetViews>
  <sheetFormatPr defaultRowHeight="12.75" x14ac:dyDescent="0.2"/>
  <cols>
    <col min="1" max="1" width="4" style="1" customWidth="1"/>
    <col min="2" max="2" width="44.7109375" style="1" customWidth="1"/>
    <col min="3" max="3" width="8.7109375" style="66" customWidth="1"/>
    <col min="4" max="4" width="7.42578125" style="66" customWidth="1"/>
    <col min="5" max="5" width="15.5703125" style="19" customWidth="1"/>
    <col min="6" max="6" width="16.7109375" style="19" customWidth="1"/>
    <col min="7" max="7" width="16.7109375" style="27" customWidth="1"/>
    <col min="8" max="8" width="9.140625" style="1"/>
    <col min="9" max="9" width="16.710937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5.28515625" style="19" customWidth="1"/>
    <col min="16" max="16" width="9.140625" style="19"/>
    <col min="17" max="17" width="14.140625" style="1" customWidth="1"/>
    <col min="18" max="16384" width="9.140625" style="1"/>
  </cols>
  <sheetData>
    <row r="1" spans="1:16" ht="22.5" customHeight="1" x14ac:dyDescent="0.3">
      <c r="A1" s="3"/>
      <c r="B1" s="3"/>
      <c r="C1" s="62"/>
      <c r="D1" s="62"/>
      <c r="E1" s="20"/>
      <c r="F1" s="20"/>
      <c r="G1" s="26"/>
      <c r="H1" s="3"/>
      <c r="I1" s="3"/>
      <c r="J1" s="3"/>
      <c r="K1" s="3"/>
      <c r="L1" s="81"/>
      <c r="M1" s="82"/>
      <c r="N1" s="82"/>
      <c r="O1" s="82"/>
    </row>
    <row r="2" spans="1:16" s="3" customFormat="1" ht="48.75" customHeight="1" x14ac:dyDescent="0.3">
      <c r="A2" s="80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20"/>
    </row>
    <row r="3" spans="1:16" s="3" customFormat="1" ht="31.5" customHeight="1" x14ac:dyDescent="0.3">
      <c r="A3" s="37"/>
      <c r="B3" s="38" t="s">
        <v>16</v>
      </c>
      <c r="C3" s="76" t="s">
        <v>20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20"/>
    </row>
    <row r="4" spans="1:16" s="3" customFormat="1" ht="31.5" customHeight="1" x14ac:dyDescent="0.3">
      <c r="A4" s="39"/>
      <c r="B4" s="40" t="s">
        <v>17</v>
      </c>
      <c r="C4" s="79" t="s">
        <v>23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20"/>
    </row>
    <row r="5" spans="1:16" ht="53.25" customHeight="1" x14ac:dyDescent="0.2">
      <c r="A5" s="69" t="s">
        <v>0</v>
      </c>
      <c r="B5" s="69" t="s">
        <v>9</v>
      </c>
      <c r="C5" s="69" t="s">
        <v>1</v>
      </c>
      <c r="D5" s="69" t="s">
        <v>2</v>
      </c>
      <c r="E5" s="70" t="s">
        <v>10</v>
      </c>
      <c r="F5" s="70"/>
      <c r="G5" s="70"/>
      <c r="H5" s="41"/>
      <c r="I5" s="83" t="s">
        <v>13</v>
      </c>
      <c r="J5" s="83"/>
      <c r="K5" s="83"/>
      <c r="L5" s="71" t="s">
        <v>19</v>
      </c>
      <c r="M5" s="71"/>
      <c r="N5" s="71"/>
      <c r="O5" s="71"/>
    </row>
    <row r="6" spans="1:16" s="32" customFormat="1" ht="209.25" customHeight="1" x14ac:dyDescent="0.25">
      <c r="A6" s="69"/>
      <c r="B6" s="69"/>
      <c r="C6" s="69"/>
      <c r="D6" s="69"/>
      <c r="E6" s="42" t="s">
        <v>45</v>
      </c>
      <c r="F6" s="42" t="s">
        <v>46</v>
      </c>
      <c r="G6" s="42" t="s">
        <v>47</v>
      </c>
      <c r="H6" s="7" t="s">
        <v>5</v>
      </c>
      <c r="I6" s="7" t="s">
        <v>4</v>
      </c>
      <c r="J6" s="7" t="s">
        <v>3</v>
      </c>
      <c r="K6" s="8" t="s">
        <v>24</v>
      </c>
      <c r="L6" s="9" t="s">
        <v>18</v>
      </c>
      <c r="M6" s="7" t="s">
        <v>7</v>
      </c>
      <c r="N6" s="7" t="s">
        <v>8</v>
      </c>
      <c r="O6" s="13" t="s">
        <v>11</v>
      </c>
      <c r="P6" s="31"/>
    </row>
    <row r="7" spans="1:16" ht="31.5" customHeight="1" x14ac:dyDescent="0.2">
      <c r="A7" s="37">
        <v>1</v>
      </c>
      <c r="B7" s="60" t="s">
        <v>39</v>
      </c>
      <c r="C7" s="63" t="s">
        <v>22</v>
      </c>
      <c r="D7" s="43">
        <v>20</v>
      </c>
      <c r="E7" s="44">
        <v>415</v>
      </c>
      <c r="F7" s="45">
        <v>297</v>
      </c>
      <c r="G7" s="45">
        <v>299</v>
      </c>
      <c r="H7" s="44" t="s">
        <v>6</v>
      </c>
      <c r="I7" s="46">
        <f>AVERAGE(E7:G7)</f>
        <v>337</v>
      </c>
      <c r="J7" s="47">
        <f t="shared" ref="J7" si="0">SQRT(((SUM((POWER(G7-I7,2)),(POWER(F7-I7,2)),(POWER(E7-I7,2)))/(COLUMNS(E7:G7)-1))))</f>
        <v>67.557383016218139</v>
      </c>
      <c r="K7" s="47">
        <f t="shared" ref="K7" si="1">J7/I7*100</f>
        <v>20.046701191756124</v>
      </c>
      <c r="L7" s="46">
        <f t="shared" ref="L7" si="2">((D7/3)*(SUM(E7:G7)))</f>
        <v>6740</v>
      </c>
      <c r="M7" s="46">
        <f t="shared" ref="M7" si="3">L7/D7</f>
        <v>337</v>
      </c>
      <c r="N7" s="46">
        <f t="shared" ref="N7" si="4">ROUNDDOWN(M7,2)</f>
        <v>337</v>
      </c>
      <c r="O7" s="46">
        <f>N7*D7</f>
        <v>6740</v>
      </c>
    </row>
    <row r="8" spans="1:16" ht="33" customHeight="1" x14ac:dyDescent="0.2">
      <c r="A8" s="37">
        <v>2</v>
      </c>
      <c r="B8" s="59" t="s">
        <v>25</v>
      </c>
      <c r="C8" s="63" t="s">
        <v>22</v>
      </c>
      <c r="D8" s="43">
        <v>30</v>
      </c>
      <c r="E8" s="44">
        <v>375</v>
      </c>
      <c r="F8" s="45">
        <v>630</v>
      </c>
      <c r="G8" s="45">
        <v>634</v>
      </c>
      <c r="H8" s="44" t="s">
        <v>6</v>
      </c>
      <c r="I8" s="46">
        <f t="shared" ref="I8:I10" si="5">AVERAGE(E8:G8)</f>
        <v>546.33333333333337</v>
      </c>
      <c r="J8" s="47">
        <f t="shared" ref="J8:J10" si="6">SQRT(((SUM((POWER(G8-I8,2)),(POWER(F8-I8,2)),(POWER(E8-I8,2)))/(COLUMNS(E8:G8)-1))))</f>
        <v>148.39249756417382</v>
      </c>
      <c r="K8" s="47">
        <f t="shared" ref="K8:K10" si="7">J8/I8*100</f>
        <v>27.161530975748715</v>
      </c>
      <c r="L8" s="46">
        <f t="shared" ref="L8:L10" si="8">((D8/3)*(SUM(E8:G8)))</f>
        <v>16390</v>
      </c>
      <c r="M8" s="46">
        <f t="shared" ref="M8:M10" si="9">L8/D8</f>
        <v>546.33333333333337</v>
      </c>
      <c r="N8" s="46">
        <f t="shared" ref="N8:N10" si="10">ROUNDDOWN(M8,2)</f>
        <v>546.33000000000004</v>
      </c>
      <c r="O8" s="46">
        <f t="shared" ref="O8:O10" si="11">N8*D8</f>
        <v>16389.900000000001</v>
      </c>
    </row>
    <row r="9" spans="1:16" ht="33" customHeight="1" x14ac:dyDescent="0.2">
      <c r="A9" s="37">
        <v>3</v>
      </c>
      <c r="B9" s="59" t="s">
        <v>48</v>
      </c>
      <c r="C9" s="63" t="s">
        <v>22</v>
      </c>
      <c r="D9" s="43">
        <v>4</v>
      </c>
      <c r="E9" s="44">
        <v>4650</v>
      </c>
      <c r="F9" s="45">
        <v>1512</v>
      </c>
      <c r="G9" s="44">
        <v>1521</v>
      </c>
      <c r="H9" s="44" t="s">
        <v>6</v>
      </c>
      <c r="I9" s="46">
        <f t="shared" si="5"/>
        <v>2561</v>
      </c>
      <c r="J9" s="47">
        <f t="shared" si="6"/>
        <v>1809.1326651188408</v>
      </c>
      <c r="K9" s="47">
        <f t="shared" si="7"/>
        <v>70.641650336542</v>
      </c>
      <c r="L9" s="46">
        <f t="shared" si="8"/>
        <v>10244</v>
      </c>
      <c r="M9" s="46">
        <f t="shared" si="9"/>
        <v>2561</v>
      </c>
      <c r="N9" s="46">
        <f t="shared" si="10"/>
        <v>2561</v>
      </c>
      <c r="O9" s="46">
        <f t="shared" si="11"/>
        <v>10244</v>
      </c>
    </row>
    <row r="10" spans="1:16" ht="32.25" customHeight="1" x14ac:dyDescent="0.2">
      <c r="A10" s="37">
        <v>4</v>
      </c>
      <c r="B10" s="60" t="s">
        <v>34</v>
      </c>
      <c r="C10" s="63" t="s">
        <v>22</v>
      </c>
      <c r="D10" s="43">
        <v>3</v>
      </c>
      <c r="E10" s="44">
        <v>3350</v>
      </c>
      <c r="F10" s="45">
        <v>3330</v>
      </c>
      <c r="G10" s="44">
        <v>3349</v>
      </c>
      <c r="H10" s="44" t="s">
        <v>6</v>
      </c>
      <c r="I10" s="46">
        <f t="shared" si="5"/>
        <v>3343</v>
      </c>
      <c r="J10" s="47">
        <f t="shared" si="6"/>
        <v>11.269427669584644</v>
      </c>
      <c r="K10" s="47">
        <f t="shared" si="7"/>
        <v>0.33710522493522715</v>
      </c>
      <c r="L10" s="46">
        <f t="shared" si="8"/>
        <v>10029</v>
      </c>
      <c r="M10" s="46">
        <f t="shared" si="9"/>
        <v>3343</v>
      </c>
      <c r="N10" s="46">
        <f t="shared" si="10"/>
        <v>3343</v>
      </c>
      <c r="O10" s="46">
        <f t="shared" si="11"/>
        <v>10029</v>
      </c>
    </row>
    <row r="11" spans="1:16" ht="48" customHeight="1" x14ac:dyDescent="0.2">
      <c r="A11" s="37">
        <v>5</v>
      </c>
      <c r="B11" s="60" t="s">
        <v>35</v>
      </c>
      <c r="C11" s="63" t="s">
        <v>22</v>
      </c>
      <c r="D11" s="43">
        <v>10</v>
      </c>
      <c r="E11" s="44">
        <v>2550</v>
      </c>
      <c r="F11" s="45">
        <v>3438</v>
      </c>
      <c r="G11" s="44">
        <v>3458</v>
      </c>
      <c r="H11" s="44" t="s">
        <v>6</v>
      </c>
      <c r="I11" s="46">
        <f t="shared" ref="I11:I21" si="12">AVERAGE(E11:G11)</f>
        <v>3148.6666666666665</v>
      </c>
      <c r="J11" s="47">
        <f t="shared" ref="J11:J21" si="13">SQRT(((SUM((POWER(G11-I11,2)),(POWER(F11-I11,2)),(POWER(E11-I11,2)))/(COLUMNS(E11:G11)-1))))</f>
        <v>518.5569721191041</v>
      </c>
      <c r="K11" s="47">
        <f t="shared" ref="K11:K21" si="14">J11/I11*100</f>
        <v>16.469097145429942</v>
      </c>
      <c r="L11" s="46">
        <f t="shared" ref="L11:L21" si="15">((D11/3)*(SUM(E11:G11)))</f>
        <v>31486.666666666668</v>
      </c>
      <c r="M11" s="46">
        <f t="shared" ref="M11:M21" si="16">L11/D11</f>
        <v>3148.666666666667</v>
      </c>
      <c r="N11" s="46">
        <f t="shared" ref="N11:N21" si="17">ROUNDDOWN(M11,2)</f>
        <v>3148.66</v>
      </c>
      <c r="O11" s="46">
        <f t="shared" ref="O11:O21" si="18">N11*D11</f>
        <v>31486.6</v>
      </c>
    </row>
    <row r="12" spans="1:16" ht="60" customHeight="1" x14ac:dyDescent="0.2">
      <c r="A12" s="37">
        <v>6</v>
      </c>
      <c r="B12" s="60" t="s">
        <v>37</v>
      </c>
      <c r="C12" s="63" t="s">
        <v>29</v>
      </c>
      <c r="D12" s="43">
        <v>20</v>
      </c>
      <c r="E12" s="44">
        <v>850</v>
      </c>
      <c r="F12" s="45">
        <v>882</v>
      </c>
      <c r="G12" s="44">
        <v>887</v>
      </c>
      <c r="H12" s="44" t="s">
        <v>6</v>
      </c>
      <c r="I12" s="46">
        <f t="shared" si="12"/>
        <v>873</v>
      </c>
      <c r="J12" s="47">
        <f t="shared" si="13"/>
        <v>20.074859899884732</v>
      </c>
      <c r="K12" s="47">
        <f t="shared" si="14"/>
        <v>2.2995257617279186</v>
      </c>
      <c r="L12" s="46">
        <f t="shared" si="15"/>
        <v>17460</v>
      </c>
      <c r="M12" s="46">
        <f t="shared" si="16"/>
        <v>873</v>
      </c>
      <c r="N12" s="46">
        <f t="shared" si="17"/>
        <v>873</v>
      </c>
      <c r="O12" s="46">
        <f t="shared" si="18"/>
        <v>17460</v>
      </c>
    </row>
    <row r="13" spans="1:16" ht="47.25" customHeight="1" x14ac:dyDescent="0.2">
      <c r="A13" s="37">
        <v>7</v>
      </c>
      <c r="B13" s="60" t="s">
        <v>36</v>
      </c>
      <c r="C13" s="63" t="s">
        <v>29</v>
      </c>
      <c r="D13" s="43">
        <v>20</v>
      </c>
      <c r="E13" s="44">
        <v>750</v>
      </c>
      <c r="F13" s="45">
        <v>828</v>
      </c>
      <c r="G13" s="44">
        <v>833</v>
      </c>
      <c r="H13" s="44" t="s">
        <v>6</v>
      </c>
      <c r="I13" s="46">
        <f t="shared" si="12"/>
        <v>803.66666666666663</v>
      </c>
      <c r="J13" s="47">
        <f t="shared" si="13"/>
        <v>46.543886100467951</v>
      </c>
      <c r="K13" s="47">
        <f t="shared" si="14"/>
        <v>5.7914416549732008</v>
      </c>
      <c r="L13" s="46">
        <f t="shared" si="15"/>
        <v>16073.333333333334</v>
      </c>
      <c r="M13" s="46">
        <f t="shared" si="16"/>
        <v>803.66666666666674</v>
      </c>
      <c r="N13" s="46">
        <f t="shared" si="17"/>
        <v>803.66</v>
      </c>
      <c r="O13" s="46">
        <f t="shared" si="18"/>
        <v>16073.199999999999</v>
      </c>
    </row>
    <row r="14" spans="1:16" ht="65.25" customHeight="1" x14ac:dyDescent="0.2">
      <c r="A14" s="37">
        <v>8</v>
      </c>
      <c r="B14" s="60" t="s">
        <v>38</v>
      </c>
      <c r="C14" s="63" t="s">
        <v>29</v>
      </c>
      <c r="D14" s="43">
        <v>40</v>
      </c>
      <c r="E14" s="44">
        <v>550</v>
      </c>
      <c r="F14" s="45">
        <v>405</v>
      </c>
      <c r="G14" s="44">
        <v>408</v>
      </c>
      <c r="H14" s="44" t="s">
        <v>6</v>
      </c>
      <c r="I14" s="46">
        <f t="shared" si="12"/>
        <v>454.33333333333331</v>
      </c>
      <c r="J14" s="47">
        <f t="shared" si="13"/>
        <v>82.863341311664072</v>
      </c>
      <c r="K14" s="47">
        <f t="shared" si="14"/>
        <v>18.238446363535747</v>
      </c>
      <c r="L14" s="46">
        <f t="shared" si="15"/>
        <v>18173.333333333336</v>
      </c>
      <c r="M14" s="46">
        <f t="shared" si="16"/>
        <v>454.33333333333337</v>
      </c>
      <c r="N14" s="46">
        <f t="shared" si="17"/>
        <v>454.33</v>
      </c>
      <c r="O14" s="46">
        <f t="shared" si="18"/>
        <v>18173.2</v>
      </c>
    </row>
    <row r="15" spans="1:16" ht="77.25" customHeight="1" x14ac:dyDescent="0.2">
      <c r="A15" s="37">
        <v>9</v>
      </c>
      <c r="B15" s="60" t="s">
        <v>40</v>
      </c>
      <c r="C15" s="63" t="s">
        <v>29</v>
      </c>
      <c r="D15" s="43">
        <v>40</v>
      </c>
      <c r="E15" s="44">
        <v>300</v>
      </c>
      <c r="F15" s="45">
        <v>198</v>
      </c>
      <c r="G15" s="44">
        <v>200</v>
      </c>
      <c r="H15" s="44" t="s">
        <v>6</v>
      </c>
      <c r="I15" s="46">
        <f t="shared" si="12"/>
        <v>232.66666666666666</v>
      </c>
      <c r="J15" s="47">
        <f t="shared" si="13"/>
        <v>58.320951066776452</v>
      </c>
      <c r="K15" s="47">
        <f t="shared" si="14"/>
        <v>25.066311346752059</v>
      </c>
      <c r="L15" s="46">
        <f t="shared" si="15"/>
        <v>9306.6666666666679</v>
      </c>
      <c r="M15" s="46">
        <f t="shared" si="16"/>
        <v>232.66666666666669</v>
      </c>
      <c r="N15" s="46">
        <f t="shared" si="17"/>
        <v>232.66</v>
      </c>
      <c r="O15" s="46">
        <f t="shared" si="18"/>
        <v>9306.4</v>
      </c>
    </row>
    <row r="16" spans="1:16" s="36" customFormat="1" ht="62.25" customHeight="1" x14ac:dyDescent="0.2">
      <c r="A16" s="37">
        <v>10</v>
      </c>
      <c r="B16" s="60" t="s">
        <v>30</v>
      </c>
      <c r="C16" s="63" t="s">
        <v>29</v>
      </c>
      <c r="D16" s="43">
        <v>40</v>
      </c>
      <c r="E16" s="48">
        <v>500</v>
      </c>
      <c r="F16" s="49">
        <v>1296</v>
      </c>
      <c r="G16" s="48">
        <v>1304</v>
      </c>
      <c r="H16" s="44" t="s">
        <v>6</v>
      </c>
      <c r="I16" s="50">
        <f t="shared" si="12"/>
        <v>1033.3333333333333</v>
      </c>
      <c r="J16" s="51">
        <f t="shared" si="13"/>
        <v>461.89753553502896</v>
      </c>
      <c r="K16" s="51">
        <f t="shared" si="14"/>
        <v>44.699761503389901</v>
      </c>
      <c r="L16" s="50">
        <f t="shared" si="15"/>
        <v>41333.333333333336</v>
      </c>
      <c r="M16" s="50">
        <f t="shared" si="16"/>
        <v>1033.3333333333335</v>
      </c>
      <c r="N16" s="50">
        <f t="shared" si="17"/>
        <v>1033.33</v>
      </c>
      <c r="O16" s="50">
        <f t="shared" si="18"/>
        <v>41333.199999999997</v>
      </c>
      <c r="P16" s="35"/>
    </row>
    <row r="17" spans="1:17" ht="36" customHeight="1" x14ac:dyDescent="0.2">
      <c r="A17" s="37">
        <v>11</v>
      </c>
      <c r="B17" s="60" t="s">
        <v>31</v>
      </c>
      <c r="C17" s="63" t="s">
        <v>29</v>
      </c>
      <c r="D17" s="43">
        <v>100</v>
      </c>
      <c r="E17" s="44">
        <v>550</v>
      </c>
      <c r="F17" s="45">
        <v>702</v>
      </c>
      <c r="G17" s="44">
        <v>706</v>
      </c>
      <c r="H17" s="44" t="s">
        <v>6</v>
      </c>
      <c r="I17" s="46">
        <f t="shared" si="12"/>
        <v>652.66666666666663</v>
      </c>
      <c r="J17" s="47">
        <f t="shared" si="13"/>
        <v>88.93443277681223</v>
      </c>
      <c r="K17" s="47">
        <f t="shared" si="14"/>
        <v>13.626317585824141</v>
      </c>
      <c r="L17" s="46">
        <f t="shared" si="15"/>
        <v>65266.666666666672</v>
      </c>
      <c r="M17" s="46">
        <f t="shared" si="16"/>
        <v>652.66666666666674</v>
      </c>
      <c r="N17" s="46">
        <f t="shared" si="17"/>
        <v>652.66</v>
      </c>
      <c r="O17" s="46">
        <f t="shared" si="18"/>
        <v>65266</v>
      </c>
    </row>
    <row r="18" spans="1:17" ht="49.5" customHeight="1" x14ac:dyDescent="0.2">
      <c r="A18" s="37">
        <v>12</v>
      </c>
      <c r="B18" s="60" t="s">
        <v>41</v>
      </c>
      <c r="C18" s="63" t="s">
        <v>29</v>
      </c>
      <c r="D18" s="43">
        <v>60</v>
      </c>
      <c r="E18" s="44">
        <v>420</v>
      </c>
      <c r="F18" s="45">
        <v>486</v>
      </c>
      <c r="G18" s="44">
        <v>489</v>
      </c>
      <c r="H18" s="44" t="s">
        <v>6</v>
      </c>
      <c r="I18" s="46">
        <f t="shared" si="12"/>
        <v>465</v>
      </c>
      <c r="J18" s="47">
        <f t="shared" si="13"/>
        <v>39</v>
      </c>
      <c r="K18" s="47">
        <f t="shared" si="14"/>
        <v>8.3870967741935498</v>
      </c>
      <c r="L18" s="46">
        <f t="shared" si="15"/>
        <v>27900</v>
      </c>
      <c r="M18" s="46">
        <f t="shared" si="16"/>
        <v>465</v>
      </c>
      <c r="N18" s="46">
        <f t="shared" si="17"/>
        <v>465</v>
      </c>
      <c r="O18" s="46">
        <f t="shared" si="18"/>
        <v>27900</v>
      </c>
    </row>
    <row r="19" spans="1:17" ht="45.75" customHeight="1" x14ac:dyDescent="0.2">
      <c r="A19" s="37">
        <v>13</v>
      </c>
      <c r="B19" s="60" t="s">
        <v>42</v>
      </c>
      <c r="C19" s="63" t="s">
        <v>29</v>
      </c>
      <c r="D19" s="43">
        <v>20</v>
      </c>
      <c r="E19" s="44">
        <v>330</v>
      </c>
      <c r="F19" s="45">
        <v>450</v>
      </c>
      <c r="G19" s="44">
        <v>453</v>
      </c>
      <c r="H19" s="44" t="s">
        <v>6</v>
      </c>
      <c r="I19" s="46">
        <f t="shared" si="12"/>
        <v>411</v>
      </c>
      <c r="J19" s="47">
        <f t="shared" si="13"/>
        <v>70.164093381158992</v>
      </c>
      <c r="K19" s="47">
        <f t="shared" si="14"/>
        <v>17.071555567191968</v>
      </c>
      <c r="L19" s="46">
        <f t="shared" si="15"/>
        <v>8220</v>
      </c>
      <c r="M19" s="46">
        <f t="shared" si="16"/>
        <v>411</v>
      </c>
      <c r="N19" s="46">
        <f t="shared" si="17"/>
        <v>411</v>
      </c>
      <c r="O19" s="46">
        <f t="shared" si="18"/>
        <v>8220</v>
      </c>
    </row>
    <row r="20" spans="1:17" ht="33.75" customHeight="1" x14ac:dyDescent="0.2">
      <c r="A20" s="37">
        <v>14</v>
      </c>
      <c r="B20" s="60" t="s">
        <v>32</v>
      </c>
      <c r="C20" s="63" t="s">
        <v>33</v>
      </c>
      <c r="D20" s="43">
        <v>200</v>
      </c>
      <c r="E20" s="44">
        <v>85</v>
      </c>
      <c r="F20" s="45">
        <v>121</v>
      </c>
      <c r="G20" s="44">
        <v>122</v>
      </c>
      <c r="H20" s="44" t="s">
        <v>6</v>
      </c>
      <c r="I20" s="46">
        <f t="shared" si="12"/>
        <v>109.33333333333333</v>
      </c>
      <c r="J20" s="47">
        <f t="shared" si="13"/>
        <v>21.079215671683169</v>
      </c>
      <c r="K20" s="47">
        <f t="shared" si="14"/>
        <v>19.279770431417536</v>
      </c>
      <c r="L20" s="46">
        <f t="shared" si="15"/>
        <v>21866.666666666668</v>
      </c>
      <c r="M20" s="46">
        <f t="shared" si="16"/>
        <v>109.33333333333334</v>
      </c>
      <c r="N20" s="46">
        <f t="shared" si="17"/>
        <v>109.33</v>
      </c>
      <c r="O20" s="46">
        <f t="shared" si="18"/>
        <v>21866</v>
      </c>
    </row>
    <row r="21" spans="1:17" ht="49.5" customHeight="1" x14ac:dyDescent="0.2">
      <c r="A21" s="37">
        <v>15</v>
      </c>
      <c r="B21" s="60" t="s">
        <v>43</v>
      </c>
      <c r="C21" s="63" t="s">
        <v>33</v>
      </c>
      <c r="D21" s="43">
        <v>5</v>
      </c>
      <c r="E21" s="44">
        <v>13750</v>
      </c>
      <c r="F21" s="45">
        <v>17577</v>
      </c>
      <c r="G21" s="44">
        <v>17675</v>
      </c>
      <c r="H21" s="44" t="s">
        <v>6</v>
      </c>
      <c r="I21" s="46">
        <f t="shared" si="12"/>
        <v>16334</v>
      </c>
      <c r="J21" s="47">
        <f t="shared" si="13"/>
        <v>2238.3460411652172</v>
      </c>
      <c r="K21" s="47">
        <f t="shared" si="14"/>
        <v>13.703600105088878</v>
      </c>
      <c r="L21" s="46">
        <f t="shared" si="15"/>
        <v>81670</v>
      </c>
      <c r="M21" s="46">
        <f t="shared" si="16"/>
        <v>16334</v>
      </c>
      <c r="N21" s="46">
        <f t="shared" si="17"/>
        <v>16334</v>
      </c>
      <c r="O21" s="46">
        <f t="shared" si="18"/>
        <v>81670</v>
      </c>
    </row>
    <row r="22" spans="1:17" ht="23.25" customHeight="1" x14ac:dyDescent="0.2">
      <c r="A22" s="40"/>
      <c r="B22" s="52" t="s">
        <v>21</v>
      </c>
      <c r="C22" s="52"/>
      <c r="D22" s="43"/>
      <c r="E22" s="44">
        <f>SUMPRODUCT(D7:D21,E7:E21)</f>
        <v>332250</v>
      </c>
      <c r="F22" s="44">
        <f>SUMPRODUCT(D7:D21,F7:F21)</f>
        <v>405863</v>
      </c>
      <c r="G22" s="44">
        <f>SUMPRODUCT(D7:D21,G7:G21)</f>
        <v>408366</v>
      </c>
      <c r="H22" s="53"/>
      <c r="I22" s="54"/>
      <c r="J22" s="55"/>
      <c r="K22" s="55"/>
      <c r="L22" s="54"/>
      <c r="M22" s="56"/>
      <c r="N22" s="57"/>
      <c r="O22" s="58">
        <f>SUM(O7:O21)</f>
        <v>382157.5</v>
      </c>
      <c r="Q22" s="19"/>
    </row>
    <row r="23" spans="1:17" s="2" customFormat="1" ht="82.5" customHeight="1" x14ac:dyDescent="0.2">
      <c r="A23" s="75" t="s">
        <v>49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14" t="e">
        <f>SUM(#REF!)</f>
        <v>#REF!</v>
      </c>
      <c r="P23" s="19"/>
    </row>
    <row r="24" spans="1:17" s="2" customFormat="1" ht="10.5" customHeight="1" x14ac:dyDescent="0.25">
      <c r="A24" s="10"/>
      <c r="B24" s="10"/>
      <c r="C24" s="61"/>
      <c r="D24" s="61"/>
      <c r="E24" s="21"/>
      <c r="F24" s="21"/>
      <c r="G24" s="28"/>
      <c r="H24" s="10"/>
      <c r="I24" s="5"/>
      <c r="J24" s="6"/>
      <c r="K24" s="6"/>
      <c r="L24" s="6"/>
      <c r="M24" s="6"/>
      <c r="N24" s="6"/>
      <c r="O24" s="15"/>
      <c r="P24" s="24"/>
    </row>
    <row r="25" spans="1:17" s="2" customFormat="1" ht="31.5" customHeight="1" x14ac:dyDescent="0.25">
      <c r="A25" s="74" t="s">
        <v>15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24"/>
    </row>
    <row r="26" spans="1:17" s="2" customFormat="1" ht="20.25" customHeight="1" x14ac:dyDescent="0.25">
      <c r="A26" s="73" t="s">
        <v>14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24"/>
    </row>
    <row r="27" spans="1:17" s="2" customFormat="1" ht="10.5" customHeight="1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24"/>
    </row>
    <row r="28" spans="1:17" s="2" customFormat="1" ht="9.75" customHeight="1" x14ac:dyDescent="0.25">
      <c r="A28" s="33"/>
      <c r="B28" s="33"/>
      <c r="C28" s="64"/>
      <c r="D28" s="64"/>
      <c r="E28" s="16"/>
      <c r="F28" s="16"/>
      <c r="G28" s="29"/>
      <c r="H28" s="33"/>
      <c r="I28" s="33"/>
      <c r="J28" s="33"/>
      <c r="K28" s="33"/>
      <c r="L28" s="33"/>
      <c r="M28" s="33"/>
      <c r="N28" s="33"/>
      <c r="O28" s="16"/>
      <c r="P28" s="24"/>
    </row>
    <row r="29" spans="1:17" s="4" customFormat="1" ht="27" customHeight="1" x14ac:dyDescent="0.25">
      <c r="A29" s="34"/>
      <c r="B29" s="72" t="s">
        <v>50</v>
      </c>
      <c r="C29" s="72"/>
      <c r="D29" s="72"/>
      <c r="E29" s="72"/>
      <c r="F29" s="22"/>
      <c r="G29" s="25"/>
      <c r="O29" s="17"/>
      <c r="P29" s="17"/>
    </row>
    <row r="30" spans="1:17" s="3" customFormat="1" ht="19.5" customHeight="1" x14ac:dyDescent="0.3">
      <c r="A30" s="67" t="s">
        <v>12</v>
      </c>
      <c r="B30" s="67"/>
      <c r="C30" s="67"/>
      <c r="D30" s="67"/>
      <c r="E30" s="67"/>
      <c r="F30" s="18"/>
      <c r="G30" s="30"/>
      <c r="H30" s="11"/>
      <c r="I30" s="11"/>
      <c r="J30" s="11"/>
      <c r="K30" s="11"/>
      <c r="L30" s="11"/>
      <c r="M30" s="11"/>
      <c r="N30" s="11"/>
      <c r="O30" s="18"/>
      <c r="P30" s="20"/>
    </row>
    <row r="31" spans="1:17" s="3" customFormat="1" ht="14.25" customHeight="1" x14ac:dyDescent="0.3">
      <c r="A31" s="12"/>
      <c r="B31" s="12" t="s">
        <v>26</v>
      </c>
      <c r="C31" s="65"/>
      <c r="D31" s="65"/>
      <c r="E31" s="23"/>
      <c r="F31" s="18"/>
      <c r="G31" s="30"/>
      <c r="H31" s="11"/>
      <c r="I31" s="11"/>
      <c r="J31" s="11"/>
      <c r="K31" s="11"/>
      <c r="L31" s="11"/>
      <c r="M31" s="11"/>
      <c r="N31" s="11"/>
      <c r="O31" s="18"/>
      <c r="P31" s="20"/>
    </row>
    <row r="32" spans="1:17" s="3" customFormat="1" ht="14.25" customHeight="1" x14ac:dyDescent="0.3">
      <c r="A32" s="12"/>
      <c r="B32" s="12" t="s">
        <v>27</v>
      </c>
      <c r="C32" s="65"/>
      <c r="D32" s="65"/>
      <c r="E32" s="23"/>
      <c r="F32" s="18"/>
      <c r="G32" s="30"/>
      <c r="H32" s="11"/>
      <c r="I32" s="11"/>
      <c r="J32" s="11"/>
      <c r="K32" s="11"/>
      <c r="L32" s="11"/>
      <c r="M32" s="11"/>
      <c r="N32" s="11"/>
      <c r="O32" s="18"/>
      <c r="P32" s="20"/>
    </row>
    <row r="33" spans="1:16" s="3" customFormat="1" ht="14.25" customHeight="1" x14ac:dyDescent="0.3">
      <c r="A33" s="12"/>
      <c r="B33" s="12" t="s">
        <v>28</v>
      </c>
      <c r="C33" s="65"/>
      <c r="D33" s="65"/>
      <c r="E33" s="23"/>
      <c r="F33" s="18"/>
      <c r="G33" s="30"/>
      <c r="H33" s="11"/>
      <c r="I33" s="11"/>
      <c r="J33" s="11"/>
      <c r="K33" s="11"/>
      <c r="L33" s="11"/>
      <c r="M33" s="11"/>
      <c r="N33" s="11"/>
      <c r="O33" s="18"/>
      <c r="P33" s="20"/>
    </row>
    <row r="34" spans="1:16" s="3" customFormat="1" ht="14.25" customHeight="1" x14ac:dyDescent="0.3">
      <c r="A34" s="12"/>
      <c r="B34" s="12"/>
      <c r="C34" s="65"/>
      <c r="D34" s="65"/>
      <c r="E34" s="23"/>
      <c r="F34" s="18"/>
      <c r="G34" s="30"/>
      <c r="H34" s="11"/>
      <c r="I34" s="11"/>
      <c r="J34" s="11"/>
      <c r="K34" s="11"/>
      <c r="L34" s="11"/>
      <c r="M34" s="11"/>
      <c r="N34" s="11"/>
      <c r="O34" s="18"/>
      <c r="P34" s="20"/>
    </row>
  </sheetData>
  <mergeCells count="17">
    <mergeCell ref="C3:O3"/>
    <mergeCell ref="C4:O4"/>
    <mergeCell ref="A2:O2"/>
    <mergeCell ref="L1:O1"/>
    <mergeCell ref="A5:A6"/>
    <mergeCell ref="B5:B6"/>
    <mergeCell ref="I5:K5"/>
    <mergeCell ref="A30:E30"/>
    <mergeCell ref="A27:O27"/>
    <mergeCell ref="D5:D6"/>
    <mergeCell ref="E5:G5"/>
    <mergeCell ref="C5:C6"/>
    <mergeCell ref="L5:O5"/>
    <mergeCell ref="B29:E29"/>
    <mergeCell ref="A26:O26"/>
    <mergeCell ref="A25:O25"/>
    <mergeCell ref="A23:N23"/>
  </mergeCells>
  <phoneticPr fontId="0" type="noConversion"/>
  <pageMargins left="0" right="0" top="0" bottom="0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Нина Сихарулидзе</cp:lastModifiedBy>
  <cp:lastPrinted>2026-07-24T12:45:27Z</cp:lastPrinted>
  <dcterms:created xsi:type="dcterms:W3CDTF">2014-01-15T18:15:09Z</dcterms:created>
  <dcterms:modified xsi:type="dcterms:W3CDTF">2026-07-27T06:23:55Z</dcterms:modified>
</cp:coreProperties>
</file>