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Лист1" sheetId="4" r:id="rId1"/>
    <sheet name="Лист2" sheetId="5" r:id="rId2"/>
  </sheets>
  <calcPr calcId="162913"/>
</workbook>
</file>

<file path=xl/calcChain.xml><?xml version="1.0" encoding="utf-8"?>
<calcChain xmlns="http://schemas.openxmlformats.org/spreadsheetml/2006/main">
  <c r="M9" i="5" l="1"/>
  <c r="N9" i="5" s="1"/>
  <c r="O9" i="5" s="1"/>
  <c r="P9" i="5" s="1"/>
  <c r="K9" i="5"/>
  <c r="J9" i="5"/>
  <c r="F12" i="5"/>
  <c r="M11" i="5"/>
  <c r="N11" i="5" s="1"/>
  <c r="O11" i="5" s="1"/>
  <c r="P11" i="5" s="1"/>
  <c r="K11" i="5"/>
  <c r="J11" i="5"/>
  <c r="M15" i="5" l="1"/>
  <c r="P12" i="5"/>
  <c r="L11" i="5"/>
  <c r="L9" i="5"/>
  <c r="F10" i="4"/>
  <c r="M9" i="4"/>
  <c r="N9" i="4" s="1"/>
  <c r="O9" i="4" s="1"/>
  <c r="P9" i="4" s="1"/>
  <c r="P10" i="4" s="1"/>
  <c r="K9" i="4"/>
  <c r="J9" i="4"/>
  <c r="L9" i="4" l="1"/>
  <c r="M13" i="4"/>
</calcChain>
</file>

<file path=xl/sharedStrings.xml><?xml version="1.0" encoding="utf-8"?>
<sst xmlns="http://schemas.openxmlformats.org/spreadsheetml/2006/main" count="73" uniqueCount="48">
  <si>
    <t xml:space="preserve">Наименование 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</si>
  <si>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</si>
  <si>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</si>
  <si>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Таблица №1</t>
  </si>
  <si>
    <t>№</t>
  </si>
  <si>
    <t>ОКПД</t>
  </si>
  <si>
    <t>Ед. изм</t>
  </si>
  <si>
    <t>Кол-во,  шт.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</si>
  <si>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</si>
  <si>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</si>
  <si>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</si>
  <si>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</si>
  <si>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</si>
  <si>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</si>
  <si>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</si>
  <si>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</si>
  <si>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</si>
  <si>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</si>
  <si>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</si>
  <si>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</si>
  <si>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</si>
  <si>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</si>
  <si>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</si>
  <si>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>Контрактный управляющий Управления Роспотребнадзора по Свердловской области</t>
  </si>
  <si>
    <t>________________/Н.А.Степанова</t>
  </si>
  <si>
    <t>(подпись)</t>
  </si>
  <si>
    <t xml:space="preserve">Приложение 2 </t>
  </si>
  <si>
    <t>Обоснование начальной (максимальной) цены контракта на закупку комплектующих  и запасных частей к ПК  для нужд Управления Роспотребнадзора по Свердловской области в 2026 году.</t>
  </si>
  <si>
    <t>"30_"июня 2026 г.</t>
  </si>
  <si>
    <t>клавиатура</t>
  </si>
  <si>
    <t>26.20.16.110</t>
  </si>
  <si>
    <t>26.20.16.170</t>
  </si>
  <si>
    <t>мышь компьютерная</t>
  </si>
  <si>
    <t>Исполнитель №1 https://www.komus.ru/katalog/tekhnika/kompyutery-i-periferiya/periferijnye-ustrojstva/klaviatury/klaviatury-provodnye/klaviatura-provodnaya-beshtau-kl104ru-kl104py-tb-/p/1874424/?ysclid=mr0e7gg7c7542705353</t>
  </si>
  <si>
    <t>Исполнитель №2 https://www.onlinetrade.ru/catalogue/klaviatury-c28/beshtau/klaviatura_beshtau_kl104ru_chernyy_kl104py_sg-4634930.html?ysclid=mr0e8ulmj2677494549</t>
  </si>
  <si>
    <t>Исполнитель №3 https://e-burg.nix.ru/autocatalog/keyboards_other/Klaviatura-BESHTAU-KL104RU-Black-USB-104KL-740479_766603.html?ysclid=mr0ea4kptn650185329</t>
  </si>
  <si>
    <t>https://www.komus.ru/katalog/tekhnika/kompyutery-i-periferiya/periferijnye-ustrojstva/myshi/myshi-provodnye/c/271/f/trademark=beshtau?ysclid=mr0echaot4324554149</t>
  </si>
  <si>
    <t>https://www.ozon.ru/product/mysh-provodnaya-beshtau-m100ru-1200-dpi-usb-chernyy-m100ru-3121721197/?at=83tB0DRX9Fyjo5nwT3JBDJRsrBZN0Otm5l9l4tMMBjgQ</t>
  </si>
  <si>
    <t>https://computer-image.ru/catalog/myshi_iz_reestra_mpt/2398815/?ysclid=mr0eh23esg1996643</t>
  </si>
  <si>
    <t>Главный специалист-эксперт Управления Роспотребнадзора по Свердловской области</t>
  </si>
  <si>
    <t>________________/Р.В.Егорова</t>
  </si>
  <si>
    <t>Обоснование начальной (максимальной) цены контракта на оказание услуг по проведению экспертной оценки автомобилей (экспертное заключение о техническом состоянии транспортных средств), для последующего списания их с баланса организации  для нужд Управления Роспотребнадзора по Свердловской области в 2026 году.</t>
  </si>
  <si>
    <t xml:space="preserve">Проведение экспертной оценки автомобилей (экспертное заключение о техническом состоянии транспортных средств) </t>
  </si>
  <si>
    <t>71.20.19.190</t>
  </si>
  <si>
    <t>Исполнитель №1 реестровый №1616410184125000145</t>
  </si>
  <si>
    <t xml:space="preserve">Исполнитель №2 реестровый №200907521125100149 </t>
  </si>
  <si>
    <t>Исполнитель №3 реестровый 200907521125100132</t>
  </si>
  <si>
    <t>"11_"августа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</si>
</sst>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1" fillId="0" borderId="1" xfId="0" applyFont="1" applyBorder="1"/>
    <xf numFmtId="0" fontId="13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2" fontId="0" fillId="0" borderId="0" xfId="0" applyNumberFormat="1"/>
    <xf numFmtId="0" fontId="17" fillId="0" borderId="0" xfId="0" applyFont="1"/>
    <xf numFmtId="0" fontId="4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center" textRotation="9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00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4200525"/>
          <a:ext cx="552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48291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4200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7</xdr:row>
      <xdr:rowOff>1057275</xdr:rowOff>
    </xdr:from>
    <xdr:to>
      <xdr:col>11</xdr:col>
      <xdr:colOff>923925</xdr:colOff>
      <xdr:row>7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4200525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809625</xdr:colOff>
      <xdr:row>7</xdr:row>
      <xdr:rowOff>704850</xdr:rowOff>
    </xdr:from>
    <xdr:to>
      <xdr:col>10</xdr:col>
      <xdr:colOff>581025</xdr:colOff>
      <xdr:row>7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848100"/>
          <a:ext cx="5810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7</xdr:row>
      <xdr:rowOff>1685925</xdr:rowOff>
    </xdr:from>
    <xdr:to>
      <xdr:col>12</xdr:col>
      <xdr:colOff>1466850</xdr:colOff>
      <xdr:row>7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48291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12</xdr:col>
      <xdr:colOff>123825</xdr:colOff>
      <xdr:row>7</xdr:row>
      <xdr:rowOff>1285875</xdr:rowOff>
    </xdr:from>
    <xdr:to>
      <xdr:col>12</xdr:col>
      <xdr:colOff>285750</xdr:colOff>
      <xdr:row>7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42912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ter-image.ru/catalog/myshi_iz_reestra_mpt/2398815/?ysclid=mr0eh23esg1996643" TargetMode="External"/><Relationship Id="rId2" Type="http://schemas.openxmlformats.org/officeDocument/2006/relationships/hyperlink" Target="https://www.ozon.ru/product/mysh-provodnaya-beshtau-m100ru-1200-dpi-usb-chernyy-m100ru-3121721197/?at=83tB0DRX9Fyjo5nwT3JBDJRsrBZN0Otm5l9l4tMMBjgQ" TargetMode="External"/><Relationship Id="rId1" Type="http://schemas.openxmlformats.org/officeDocument/2006/relationships/hyperlink" Target="https://www.komus.ru/katalog/tekhnika/kompyutery-i-periferiya/periferijnye-ustrojstva/myshi/myshi-provodnye/c/271/f/trademark=beshtau?ysclid=mr0echaot4324554149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topLeftCell="A7" workbookViewId="0">
      <selection activeCell="C19" sqref="C19"/>
    </sheetView>
  </sheetViews>
  <sheetFormatPr defaultRowHeight="15" x14ac:dyDescent="0.25"/>
  <cols>
    <col min="1" max="1" width="4" customWidth="1"/>
    <col min="2" max="2" width="3.7109375" customWidth="1"/>
    <col min="3" max="3" width="4.140625" customWidth="1"/>
    <col min="4" max="4" width="40.28515625" customWidth="1"/>
    <col min="5" max="5" width="5" customWidth="1"/>
    <col min="6" max="6" width="6.28515625" customWidth="1"/>
    <col min="7" max="7" width="22.28515625" customWidth="1"/>
    <col min="8" max="8" width="15.42578125" customWidth="1"/>
    <col min="9" max="9" width="24.85546875" customWidth="1"/>
    <col min="10" max="10" width="8.7109375" customWidth="1"/>
    <col min="11" max="11" width="12.140625" customWidth="1"/>
    <col min="12" max="12" width="12.5703125" customWidth="1"/>
    <col min="13" max="13" width="23" customWidth="1"/>
    <col min="16" max="16" width="9.42578125" bestFit="1" customWidth="1"/>
  </cols>
  <sheetData>
    <row r="1" spans="1:19" s="17" customFormat="1" ht="21" customHeight="1" x14ac:dyDescent="0.3"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17" t="s">
        <v>26</v>
      </c>
    </row>
    <row r="2" spans="1:19" s="17" customFormat="1" ht="8.25" customHeight="1" x14ac:dyDescent="0.3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1"/>
      <c r="O2" s="21"/>
      <c r="P2" s="21"/>
    </row>
    <row r="3" spans="1:19" s="17" customFormat="1" ht="30" customHeight="1" x14ac:dyDescent="0.25">
      <c r="B3" s="22"/>
      <c r="C3" s="22"/>
      <c r="D3" s="44" t="s">
        <v>41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9" s="17" customFormat="1" ht="34.5" customHeight="1" x14ac:dyDescent="0.2">
      <c r="B4" s="45" t="s">
        <v>19</v>
      </c>
      <c r="C4" s="45"/>
      <c r="D4" s="45"/>
      <c r="E4" s="46" t="s">
        <v>20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s="17" customFormat="1" ht="55.5" customHeight="1" x14ac:dyDescent="0.2">
      <c r="B5" s="45" t="s">
        <v>21</v>
      </c>
      <c r="C5" s="45"/>
      <c r="D5" s="45"/>
      <c r="E5" s="46" t="s">
        <v>22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.75" x14ac:dyDescent="0.25">
      <c r="A6" s="17"/>
      <c r="B6" s="50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21"/>
      <c r="O6" s="21"/>
      <c r="P6" s="21"/>
      <c r="Q6" s="17"/>
      <c r="R6" s="17"/>
      <c r="S6" s="17"/>
    </row>
    <row r="7" spans="1:19" ht="47.25" customHeight="1" x14ac:dyDescent="0.25">
      <c r="A7" s="17"/>
      <c r="B7" s="51" t="s">
        <v>4</v>
      </c>
      <c r="C7" s="52" t="s">
        <v>5</v>
      </c>
      <c r="D7" s="51" t="s">
        <v>0</v>
      </c>
      <c r="E7" s="51" t="s">
        <v>6</v>
      </c>
      <c r="F7" s="51" t="s">
        <v>7</v>
      </c>
      <c r="G7" s="53" t="s">
        <v>8</v>
      </c>
      <c r="H7" s="53"/>
      <c r="I7" s="53"/>
      <c r="J7" s="54" t="s">
        <v>9</v>
      </c>
      <c r="K7" s="54"/>
      <c r="L7" s="54"/>
      <c r="M7" s="55" t="s">
        <v>10</v>
      </c>
      <c r="N7" s="55"/>
      <c r="O7" s="55"/>
      <c r="P7" s="55"/>
      <c r="Q7" s="17"/>
      <c r="R7" s="17"/>
      <c r="S7" s="17"/>
    </row>
    <row r="8" spans="1:19" ht="138" customHeight="1" x14ac:dyDescent="0.25">
      <c r="A8" s="17"/>
      <c r="B8" s="51"/>
      <c r="C8" s="52"/>
      <c r="D8" s="51"/>
      <c r="E8" s="51"/>
      <c r="F8" s="51"/>
      <c r="G8" s="33" t="s">
        <v>44</v>
      </c>
      <c r="H8" s="33" t="s">
        <v>45</v>
      </c>
      <c r="I8" s="33" t="s">
        <v>46</v>
      </c>
      <c r="J8" s="32" t="s">
        <v>11</v>
      </c>
      <c r="K8" s="32" t="s">
        <v>12</v>
      </c>
      <c r="L8" s="18" t="s">
        <v>13</v>
      </c>
      <c r="M8" s="19" t="s">
        <v>14</v>
      </c>
      <c r="N8" s="20" t="s">
        <v>15</v>
      </c>
      <c r="O8" s="32" t="s">
        <v>16</v>
      </c>
      <c r="P8" s="32" t="s">
        <v>17</v>
      </c>
      <c r="Q8" s="17"/>
      <c r="R8" s="17"/>
      <c r="S8" s="17"/>
    </row>
    <row r="9" spans="1:19" ht="79.5" customHeight="1" x14ac:dyDescent="0.25">
      <c r="B9" s="1">
        <v>1</v>
      </c>
      <c r="C9" s="31" t="s">
        <v>43</v>
      </c>
      <c r="D9" s="42" t="s">
        <v>42</v>
      </c>
      <c r="E9" s="1"/>
      <c r="F9" s="1">
        <v>3</v>
      </c>
      <c r="G9" s="1">
        <v>5491.8</v>
      </c>
      <c r="H9" s="1">
        <v>4490</v>
      </c>
      <c r="I9" s="1">
        <v>5490</v>
      </c>
      <c r="J9" s="3">
        <f t="shared" ref="J9" si="0">AVERAGE(G9:I9)</f>
        <v>5157.2666666666664</v>
      </c>
      <c r="K9" s="4">
        <f t="shared" ref="K9" si="1">SQRT(VAR(G9:I9))</f>
        <v>577.87058528128375</v>
      </c>
      <c r="L9" s="5">
        <f t="shared" ref="L9" si="2">K9/J9*100</f>
        <v>11.204977803771063</v>
      </c>
      <c r="M9" s="3">
        <f t="shared" ref="M9" si="3">F9*SUM(G9:I9)/COLUMNS(G9:I9)</f>
        <v>15471.799999999997</v>
      </c>
      <c r="N9" s="3">
        <f t="shared" ref="N9" si="4">M9/F9</f>
        <v>5157.2666666666655</v>
      </c>
      <c r="O9" s="3">
        <f t="shared" ref="O9" si="5">ROUND(N9,2)</f>
        <v>5157.2700000000004</v>
      </c>
      <c r="P9" s="3">
        <f t="shared" ref="P9" si="6">O9*F9</f>
        <v>15471.810000000001</v>
      </c>
    </row>
    <row r="10" spans="1:19" ht="15.75" x14ac:dyDescent="0.25">
      <c r="A10" s="6"/>
      <c r="B10" s="7"/>
      <c r="C10" s="8"/>
      <c r="D10" s="9" t="s">
        <v>1</v>
      </c>
      <c r="E10" s="10"/>
      <c r="F10" s="10">
        <f>SUM(F9:F9)</f>
        <v>3</v>
      </c>
      <c r="G10" s="3"/>
      <c r="H10" s="3"/>
      <c r="I10" s="3"/>
      <c r="J10" s="3"/>
      <c r="K10" s="4"/>
      <c r="L10" s="5"/>
      <c r="M10" s="3"/>
      <c r="N10" s="3"/>
      <c r="O10" s="3"/>
      <c r="P10" s="3">
        <f>P9</f>
        <v>15471.810000000001</v>
      </c>
      <c r="Q10" s="6"/>
      <c r="R10" s="6"/>
      <c r="S10" s="6"/>
    </row>
    <row r="11" spans="1:19" x14ac:dyDescent="0.25">
      <c r="A11" s="6"/>
      <c r="B11" s="6"/>
      <c r="C11" s="6"/>
      <c r="D11" s="11"/>
      <c r="E11" s="11"/>
      <c r="F11" s="11"/>
      <c r="G11" s="11"/>
      <c r="H11" s="11"/>
      <c r="I11" s="11"/>
      <c r="J11" s="12"/>
      <c r="K11" s="13"/>
      <c r="L11" s="11"/>
      <c r="M11" s="11"/>
      <c r="N11" s="6"/>
      <c r="O11" s="6"/>
      <c r="P11" s="6"/>
      <c r="Q11" s="6"/>
      <c r="R11" s="6"/>
      <c r="S11" s="6"/>
    </row>
    <row r="12" spans="1:19" x14ac:dyDescent="0.25">
      <c r="A12" s="6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6"/>
      <c r="O12" s="6"/>
      <c r="P12" s="6"/>
      <c r="Q12" s="6"/>
      <c r="R12" s="6"/>
      <c r="S12" s="6"/>
    </row>
    <row r="13" spans="1:19" ht="15.75" x14ac:dyDescent="0.25">
      <c r="A13" s="2"/>
      <c r="B13" s="47" t="s">
        <v>2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3">
        <f>P10</f>
        <v>15471.810000000001</v>
      </c>
      <c r="N13" s="2"/>
      <c r="O13" s="2"/>
      <c r="P13" s="2"/>
      <c r="Q13" s="2"/>
      <c r="R13" s="2"/>
      <c r="S13" s="2"/>
    </row>
    <row r="14" spans="1:19" ht="15.75" x14ac:dyDescent="0.25">
      <c r="A14" s="2"/>
      <c r="B14" s="16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2"/>
      <c r="O14" s="2"/>
      <c r="P14" s="2"/>
      <c r="Q14" s="2"/>
      <c r="R14" s="2"/>
      <c r="S14" s="2"/>
    </row>
    <row r="15" spans="1:19" s="17" customFormat="1" ht="21.75" customHeight="1" x14ac:dyDescent="0.3">
      <c r="B15" s="49" t="s">
        <v>39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19" ht="6.75" customHeight="1" x14ac:dyDescent="0.3">
      <c r="B16" s="23"/>
      <c r="C16" s="24"/>
      <c r="D16" s="23"/>
      <c r="E16" s="25"/>
      <c r="F16" s="25"/>
      <c r="G16" s="25"/>
      <c r="H16" s="25"/>
      <c r="I16" s="25"/>
      <c r="J16" s="25"/>
      <c r="K16" s="25"/>
      <c r="L16" s="25"/>
      <c r="M16" s="25"/>
    </row>
    <row r="17" spans="2:13" ht="17.25" customHeight="1" x14ac:dyDescent="0.3">
      <c r="B17" s="25"/>
      <c r="C17" s="24" t="s">
        <v>40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2:13" x14ac:dyDescent="0.25">
      <c r="C18" s="26" t="s">
        <v>25</v>
      </c>
      <c r="G18" s="27"/>
    </row>
    <row r="19" spans="2:13" s="17" customFormat="1" ht="16.5" customHeight="1" x14ac:dyDescent="0.25">
      <c r="C19" s="28" t="s">
        <v>47</v>
      </c>
      <c r="D19" s="29"/>
    </row>
  </sheetData>
  <mergeCells count="18">
    <mergeCell ref="B13:L13"/>
    <mergeCell ref="C14:M14"/>
    <mergeCell ref="B15:M15"/>
    <mergeCell ref="B6:M6"/>
    <mergeCell ref="B7:B8"/>
    <mergeCell ref="C7:C8"/>
    <mergeCell ref="D7:D8"/>
    <mergeCell ref="E7:E8"/>
    <mergeCell ref="F7:F8"/>
    <mergeCell ref="G7:I7"/>
    <mergeCell ref="J7:L7"/>
    <mergeCell ref="M7:P7"/>
    <mergeCell ref="B1:P1"/>
    <mergeCell ref="D3:P3"/>
    <mergeCell ref="B4:D4"/>
    <mergeCell ref="E4:P4"/>
    <mergeCell ref="B5:D5"/>
    <mergeCell ref="E5:P5"/>
  </mergeCells>
  <pageMargins left="0.7" right="0.7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opLeftCell="A7" workbookViewId="0">
      <selection activeCell="G13" sqref="G13"/>
    </sheetView>
  </sheetViews>
  <sheetFormatPr defaultRowHeight="15" x14ac:dyDescent="0.25"/>
  <cols>
    <col min="1" max="1" width="4" customWidth="1"/>
    <col min="2" max="2" width="3.7109375" customWidth="1"/>
    <col min="3" max="3" width="11.85546875" customWidth="1"/>
    <col min="4" max="4" width="21.5703125" customWidth="1"/>
    <col min="5" max="5" width="5" customWidth="1"/>
    <col min="6" max="6" width="6.28515625" customWidth="1"/>
    <col min="7" max="7" width="22.28515625" customWidth="1"/>
    <col min="8" max="8" width="20.7109375" customWidth="1"/>
    <col min="9" max="9" width="24.85546875" customWidth="1"/>
    <col min="10" max="10" width="8.7109375" customWidth="1"/>
    <col min="11" max="11" width="12.140625" customWidth="1"/>
    <col min="12" max="12" width="12.5703125" customWidth="1"/>
    <col min="13" max="13" width="23" customWidth="1"/>
    <col min="16" max="16" width="9.42578125" bestFit="1" customWidth="1"/>
  </cols>
  <sheetData>
    <row r="1" spans="1:19" s="17" customFormat="1" ht="21" customHeight="1" x14ac:dyDescent="0.3">
      <c r="B1" s="43" t="s">
        <v>18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17" t="s">
        <v>26</v>
      </c>
    </row>
    <row r="2" spans="1:19" s="17" customFormat="1" ht="8.25" customHeight="1" x14ac:dyDescent="0.3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1"/>
      <c r="O2" s="21"/>
      <c r="P2" s="21"/>
    </row>
    <row r="3" spans="1:19" s="17" customFormat="1" ht="30" customHeight="1" x14ac:dyDescent="0.25">
      <c r="B3" s="22"/>
      <c r="C3" s="22"/>
      <c r="D3" s="44" t="s">
        <v>27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9" s="17" customFormat="1" ht="30" customHeight="1" x14ac:dyDescent="0.2">
      <c r="B4" s="45" t="s">
        <v>19</v>
      </c>
      <c r="C4" s="45"/>
      <c r="D4" s="45"/>
      <c r="E4" s="46" t="s">
        <v>20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s="17" customFormat="1" ht="54" customHeight="1" x14ac:dyDescent="0.2">
      <c r="B5" s="45" t="s">
        <v>21</v>
      </c>
      <c r="C5" s="45"/>
      <c r="D5" s="45"/>
      <c r="E5" s="46" t="s">
        <v>22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.75" x14ac:dyDescent="0.25">
      <c r="A6" s="17"/>
      <c r="B6" s="50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21"/>
      <c r="O6" s="21"/>
      <c r="P6" s="21"/>
      <c r="Q6" s="17"/>
      <c r="R6" s="17"/>
      <c r="S6" s="17"/>
    </row>
    <row r="7" spans="1:19" ht="47.25" customHeight="1" x14ac:dyDescent="0.25">
      <c r="A7" s="17"/>
      <c r="B7" s="51" t="s">
        <v>4</v>
      </c>
      <c r="C7" s="52" t="s">
        <v>5</v>
      </c>
      <c r="D7" s="51" t="s">
        <v>0</v>
      </c>
      <c r="E7" s="51" t="s">
        <v>6</v>
      </c>
      <c r="F7" s="51" t="s">
        <v>7</v>
      </c>
      <c r="G7" s="53" t="s">
        <v>8</v>
      </c>
      <c r="H7" s="53"/>
      <c r="I7" s="53"/>
      <c r="J7" s="54" t="s">
        <v>9</v>
      </c>
      <c r="K7" s="54"/>
      <c r="L7" s="54"/>
      <c r="M7" s="55" t="s">
        <v>10</v>
      </c>
      <c r="N7" s="55"/>
      <c r="O7" s="55"/>
      <c r="P7" s="55"/>
      <c r="Q7" s="17"/>
      <c r="R7" s="17"/>
      <c r="S7" s="17"/>
    </row>
    <row r="8" spans="1:19" ht="131.25" customHeight="1" x14ac:dyDescent="0.25">
      <c r="A8" s="17"/>
      <c r="B8" s="51"/>
      <c r="C8" s="52"/>
      <c r="D8" s="51"/>
      <c r="E8" s="51"/>
      <c r="F8" s="51"/>
      <c r="G8" s="35" t="s">
        <v>33</v>
      </c>
      <c r="H8" s="35" t="s">
        <v>34</v>
      </c>
      <c r="I8" s="35" t="s">
        <v>35</v>
      </c>
      <c r="J8" s="36" t="s">
        <v>11</v>
      </c>
      <c r="K8" s="36" t="s">
        <v>12</v>
      </c>
      <c r="L8" s="18" t="s">
        <v>13</v>
      </c>
      <c r="M8" s="19" t="s">
        <v>14</v>
      </c>
      <c r="N8" s="20" t="s">
        <v>15</v>
      </c>
      <c r="O8" s="36" t="s">
        <v>16</v>
      </c>
      <c r="P8" s="36" t="s">
        <v>17</v>
      </c>
      <c r="Q8" s="17"/>
      <c r="R8" s="17"/>
      <c r="S8" s="17"/>
    </row>
    <row r="9" spans="1:19" ht="27" customHeight="1" x14ac:dyDescent="0.25">
      <c r="A9" s="17"/>
      <c r="B9" s="35">
        <v>1</v>
      </c>
      <c r="C9" s="38" t="s">
        <v>30</v>
      </c>
      <c r="D9" s="38" t="s">
        <v>29</v>
      </c>
      <c r="E9" s="35"/>
      <c r="F9" s="1">
        <v>58</v>
      </c>
      <c r="G9" s="1">
        <v>1947</v>
      </c>
      <c r="H9" s="1">
        <v>1889</v>
      </c>
      <c r="I9" s="1">
        <v>1590</v>
      </c>
      <c r="J9" s="3">
        <f t="shared" ref="J9" si="0">AVERAGE(G9:I9)</f>
        <v>1808.6666666666667</v>
      </c>
      <c r="K9" s="4">
        <f t="shared" ref="K9" si="1">SQRT(VAR(G9:I9))</f>
        <v>191.57853046031369</v>
      </c>
      <c r="L9" s="5">
        <f t="shared" ref="L9" si="2">K9/J9*100</f>
        <v>10.59225196057761</v>
      </c>
      <c r="M9" s="3">
        <f t="shared" ref="M9" si="3">F9*SUM(G9:I9)/COLUMNS(G9:I9)</f>
        <v>104902.66666666667</v>
      </c>
      <c r="N9" s="3">
        <f t="shared" ref="N9" si="4">M9/F9</f>
        <v>1808.6666666666667</v>
      </c>
      <c r="O9" s="3">
        <f t="shared" ref="O9" si="5">ROUND(N9,2)</f>
        <v>1808.67</v>
      </c>
      <c r="P9" s="3">
        <f t="shared" ref="P9" si="6">O9*F9</f>
        <v>104902.86</v>
      </c>
      <c r="Q9" s="17"/>
      <c r="R9" s="17"/>
      <c r="S9" s="17"/>
    </row>
    <row r="10" spans="1:19" s="41" customFormat="1" ht="94.5" customHeight="1" x14ac:dyDescent="0.2">
      <c r="A10" s="17"/>
      <c r="B10" s="35"/>
      <c r="C10" s="38"/>
      <c r="D10" s="38"/>
      <c r="E10" s="35"/>
      <c r="F10" s="40"/>
      <c r="G10" s="39" t="s">
        <v>36</v>
      </c>
      <c r="H10" s="39" t="s">
        <v>37</v>
      </c>
      <c r="I10" s="39" t="s">
        <v>38</v>
      </c>
      <c r="J10" s="3"/>
      <c r="K10" s="4"/>
      <c r="L10" s="5"/>
      <c r="M10" s="3"/>
      <c r="N10" s="3"/>
      <c r="O10" s="3"/>
      <c r="P10" s="3"/>
      <c r="Q10" s="17"/>
      <c r="R10" s="17"/>
      <c r="S10" s="17"/>
    </row>
    <row r="11" spans="1:19" ht="22.5" customHeight="1" x14ac:dyDescent="0.25">
      <c r="B11" s="1">
        <v>2</v>
      </c>
      <c r="C11" s="38" t="s">
        <v>31</v>
      </c>
      <c r="D11" s="37" t="s">
        <v>32</v>
      </c>
      <c r="E11" s="1"/>
      <c r="F11" s="1">
        <v>58</v>
      </c>
      <c r="G11" s="1">
        <v>1145</v>
      </c>
      <c r="H11" s="1">
        <v>1366</v>
      </c>
      <c r="I11" s="1">
        <v>1190</v>
      </c>
      <c r="J11" s="3">
        <f t="shared" ref="J11" si="7">AVERAGE(G11:I11)</f>
        <v>1233.6666666666667</v>
      </c>
      <c r="K11" s="4">
        <f t="shared" ref="K11" si="8">SQRT(VAR(G11:I11))</f>
        <v>116.79183761433559</v>
      </c>
      <c r="L11" s="5">
        <f t="shared" ref="L11" si="9">K11/J11*100</f>
        <v>9.4670497931101529</v>
      </c>
      <c r="M11" s="3">
        <f t="shared" ref="M11" si="10">F11*SUM(G11:I11)/COLUMNS(G11:I11)</f>
        <v>71552.666666666672</v>
      </c>
      <c r="N11" s="3">
        <f t="shared" ref="N11" si="11">M11/F11</f>
        <v>1233.6666666666667</v>
      </c>
      <c r="O11" s="3">
        <f t="shared" ref="O11" si="12">ROUND(N11,2)</f>
        <v>1233.67</v>
      </c>
      <c r="P11" s="3">
        <f t="shared" ref="P11" si="13">O11*F11</f>
        <v>71552.86</v>
      </c>
    </row>
    <row r="12" spans="1:19" ht="15.75" x14ac:dyDescent="0.25">
      <c r="A12" s="6"/>
      <c r="B12" s="7"/>
      <c r="C12" s="8"/>
      <c r="D12" s="9" t="s">
        <v>1</v>
      </c>
      <c r="E12" s="10"/>
      <c r="F12" s="10">
        <f>SUM(F11:F11)</f>
        <v>58</v>
      </c>
      <c r="G12" s="3"/>
      <c r="H12" s="3"/>
      <c r="I12" s="3"/>
      <c r="J12" s="3"/>
      <c r="K12" s="4"/>
      <c r="L12" s="5"/>
      <c r="M12" s="3"/>
      <c r="N12" s="3"/>
      <c r="O12" s="3"/>
      <c r="P12" s="3">
        <f>P9+P11</f>
        <v>176455.72</v>
      </c>
      <c r="Q12" s="6"/>
      <c r="R12" s="6"/>
      <c r="S12" s="6"/>
    </row>
    <row r="13" spans="1:19" x14ac:dyDescent="0.25">
      <c r="A13" s="6"/>
      <c r="B13" s="6"/>
      <c r="C13" s="6"/>
      <c r="D13" s="11"/>
      <c r="E13" s="11"/>
      <c r="F13" s="11"/>
      <c r="G13" s="11"/>
      <c r="H13" s="11"/>
      <c r="I13" s="11"/>
      <c r="J13" s="12"/>
      <c r="K13" s="13"/>
      <c r="L13" s="11"/>
      <c r="M13" s="11"/>
      <c r="N13" s="6"/>
      <c r="O13" s="6"/>
      <c r="P13" s="6"/>
      <c r="Q13" s="6"/>
      <c r="R13" s="6"/>
      <c r="S13" s="6"/>
    </row>
    <row r="14" spans="1:19" x14ac:dyDescent="0.25">
      <c r="A14" s="6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6"/>
      <c r="O14" s="6"/>
      <c r="P14" s="6"/>
      <c r="Q14" s="6"/>
      <c r="R14" s="6"/>
      <c r="S14" s="6"/>
    </row>
    <row r="15" spans="1:19" ht="15.75" x14ac:dyDescent="0.25">
      <c r="A15" s="2"/>
      <c r="B15" s="47" t="s">
        <v>2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3">
        <f>P12</f>
        <v>176455.72</v>
      </c>
      <c r="N15" s="2"/>
      <c r="O15" s="2"/>
      <c r="P15" s="2"/>
      <c r="Q15" s="2"/>
      <c r="R15" s="2"/>
      <c r="S15" s="2"/>
    </row>
    <row r="16" spans="1:19" ht="15.75" x14ac:dyDescent="0.25">
      <c r="A16" s="2"/>
      <c r="B16" s="16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2"/>
      <c r="O16" s="2"/>
      <c r="P16" s="2"/>
      <c r="Q16" s="2"/>
      <c r="R16" s="2"/>
      <c r="S16" s="2"/>
    </row>
    <row r="17" spans="2:13" s="17" customFormat="1" ht="21.75" customHeight="1" x14ac:dyDescent="0.3">
      <c r="B17" s="49" t="s">
        <v>23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2:13" ht="6.75" customHeight="1" x14ac:dyDescent="0.3">
      <c r="B18" s="23"/>
      <c r="C18" s="24"/>
      <c r="D18" s="23"/>
      <c r="E18" s="25"/>
      <c r="F18" s="25"/>
      <c r="G18" s="25"/>
      <c r="H18" s="25"/>
      <c r="I18" s="25"/>
      <c r="J18" s="25"/>
      <c r="K18" s="25"/>
      <c r="L18" s="25"/>
      <c r="M18" s="25"/>
    </row>
    <row r="19" spans="2:13" ht="17.25" customHeight="1" x14ac:dyDescent="0.3">
      <c r="B19" s="25"/>
      <c r="C19" s="24" t="s">
        <v>24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2:13" x14ac:dyDescent="0.25">
      <c r="C20" s="26" t="s">
        <v>25</v>
      </c>
      <c r="G20" s="27"/>
    </row>
    <row r="21" spans="2:13" s="17" customFormat="1" ht="16.5" customHeight="1" x14ac:dyDescent="0.25">
      <c r="C21" s="28" t="s">
        <v>28</v>
      </c>
      <c r="D21" s="29"/>
    </row>
  </sheetData>
  <mergeCells count="18">
    <mergeCell ref="B1:P1"/>
    <mergeCell ref="D3:P3"/>
    <mergeCell ref="B4:D4"/>
    <mergeCell ref="E4:P4"/>
    <mergeCell ref="B5:D5"/>
    <mergeCell ref="E5:P5"/>
    <mergeCell ref="B15:L15"/>
    <mergeCell ref="C16:M16"/>
    <mergeCell ref="B17:M17"/>
    <mergeCell ref="B6:M6"/>
    <mergeCell ref="B7:B8"/>
    <mergeCell ref="C7:C8"/>
    <mergeCell ref="D7:D8"/>
    <mergeCell ref="E7:E8"/>
    <mergeCell ref="F7:F8"/>
    <mergeCell ref="G7:I7"/>
    <mergeCell ref="J7:L7"/>
    <mergeCell ref="M7:P7"/>
  </mergeCells>
  <hyperlinks>
    <hyperlink ref="G10" r:id="rId1"/>
    <hyperlink ref="H10" r:id="rId2"/>
    <hyperlink ref="I10" r:id="rId3"/>
  </hyperlinks>
  <pageMargins left="0.7" right="0.7" top="0.75" bottom="0.75" header="0.3" footer="0.3"/>
  <pageSetup paperSize="9" scale="56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2026-08-11T09:30:43Z</dcterms:modified>
</cp:coreProperties>
</file>